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f66e9b8fa3caf77/Documents/Lelex conseil/Marketing et com/Projet mon projet viable.fr/Documents TRAME CHALLENGE ENTREPRENEUR/"/>
    </mc:Choice>
  </mc:AlternateContent>
  <xr:revisionPtr revIDLastSave="0" documentId="8_{81D937CA-0D64-4E4B-BA4F-A1961C7DD1F9}" xr6:coauthVersionLast="47" xr6:coauthVersionMax="47" xr10:uidLastSave="{00000000-0000-0000-0000-000000000000}"/>
  <bookViews>
    <workbookView xWindow="-98" yWindow="-98" windowWidth="21795" windowHeight="11625" tabRatio="500" xr2:uid="{00000000-000D-0000-FFFF-FFFF00000000}"/>
  </bookViews>
  <sheets>
    <sheet name="Couverture" sheetId="1" r:id="rId1"/>
    <sheet name="Hypotheses" sheetId="2" r:id="rId2"/>
    <sheet name="Previsionnel CA" sheetId="3" r:id="rId3"/>
    <sheet name="Charges Cotisations" sheetId="4" r:id="rId4"/>
    <sheet name="Resultat Tresorerie" sheetId="5" r:id="rId5"/>
    <sheet name="Seuil Rentabilite" sheetId="6" r:id="rId6"/>
    <sheet name="Plan Financement" sheetId="7" r:id="rId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6" i="7" l="1"/>
  <c r="C18" i="7" s="1"/>
  <c r="C15" i="7"/>
  <c r="C14" i="7"/>
  <c r="C13" i="7"/>
  <c r="C10" i="7"/>
  <c r="C9" i="7"/>
  <c r="C8" i="7"/>
  <c r="C7" i="7"/>
  <c r="C6" i="7"/>
  <c r="E20" i="6"/>
  <c r="E21" i="6" s="1"/>
  <c r="E22" i="6" s="1"/>
  <c r="D20" i="6"/>
  <c r="D21" i="6" s="1"/>
  <c r="D22" i="6" s="1"/>
  <c r="C20" i="6"/>
  <c r="C21" i="6" s="1"/>
  <c r="C22" i="6" s="1"/>
  <c r="C9" i="6"/>
  <c r="C8" i="6"/>
  <c r="C7" i="6"/>
  <c r="C6" i="6"/>
  <c r="C12" i="6" s="1"/>
  <c r="D9" i="5"/>
  <c r="D7" i="5"/>
  <c r="D6" i="5"/>
  <c r="C6" i="5"/>
  <c r="N17" i="4"/>
  <c r="N7" i="5" s="1"/>
  <c r="D17" i="4"/>
  <c r="N15" i="4"/>
  <c r="M15" i="4"/>
  <c r="D15" i="4"/>
  <c r="C15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N7" i="4"/>
  <c r="M7" i="4"/>
  <c r="M17" i="4" s="1"/>
  <c r="M7" i="5" s="1"/>
  <c r="L7" i="4"/>
  <c r="K7" i="4"/>
  <c r="J7" i="4"/>
  <c r="D7" i="4"/>
  <c r="C7" i="4"/>
  <c r="C17" i="4" s="1"/>
  <c r="N9" i="3"/>
  <c r="M9" i="3"/>
  <c r="L9" i="3"/>
  <c r="J9" i="3"/>
  <c r="I9" i="3"/>
  <c r="H9" i="3"/>
  <c r="G9" i="3"/>
  <c r="F9" i="3"/>
  <c r="C9" i="3"/>
  <c r="O6" i="3"/>
  <c r="O6" i="5" s="1"/>
  <c r="N6" i="3"/>
  <c r="N6" i="5" s="1"/>
  <c r="N9" i="5" s="1"/>
  <c r="M6" i="3"/>
  <c r="M6" i="5" s="1"/>
  <c r="M9" i="5" s="1"/>
  <c r="L6" i="3"/>
  <c r="L15" i="4" s="1"/>
  <c r="K6" i="3"/>
  <c r="K15" i="4" s="1"/>
  <c r="J6" i="3"/>
  <c r="J15" i="4" s="1"/>
  <c r="I6" i="3"/>
  <c r="I7" i="4" s="1"/>
  <c r="H6" i="3"/>
  <c r="H7" i="4" s="1"/>
  <c r="G6" i="3"/>
  <c r="G6" i="5" s="1"/>
  <c r="F6" i="3"/>
  <c r="F7" i="4" s="1"/>
  <c r="E6" i="3"/>
  <c r="E15" i="4" s="1"/>
  <c r="D6" i="3"/>
  <c r="D9" i="3" s="1"/>
  <c r="C6" i="3"/>
  <c r="L17" i="4" l="1"/>
  <c r="L7" i="5" s="1"/>
  <c r="C7" i="5"/>
  <c r="C14" i="6"/>
  <c r="C15" i="6" s="1"/>
  <c r="C16" i="6" s="1"/>
  <c r="C13" i="6"/>
  <c r="J17" i="4"/>
  <c r="J7" i="5" s="1"/>
  <c r="K17" i="4"/>
  <c r="K7" i="5" s="1"/>
  <c r="C9" i="5"/>
  <c r="C12" i="5" s="1"/>
  <c r="F15" i="4"/>
  <c r="O15" i="4" s="1"/>
  <c r="H6" i="5"/>
  <c r="G15" i="4"/>
  <c r="I6" i="5"/>
  <c r="K9" i="3"/>
  <c r="F6" i="5"/>
  <c r="P6" i="3"/>
  <c r="E7" i="4"/>
  <c r="H15" i="4"/>
  <c r="H17" i="4" s="1"/>
  <c r="H7" i="5" s="1"/>
  <c r="J6" i="5"/>
  <c r="K6" i="5"/>
  <c r="G7" i="4"/>
  <c r="G17" i="4" s="1"/>
  <c r="G7" i="5" s="1"/>
  <c r="G9" i="5" s="1"/>
  <c r="L6" i="5"/>
  <c r="L9" i="5" s="1"/>
  <c r="I15" i="4"/>
  <c r="I17" i="4" s="1"/>
  <c r="I7" i="5" s="1"/>
  <c r="E9" i="3"/>
  <c r="E6" i="5"/>
  <c r="F17" i="4" l="1"/>
  <c r="F7" i="5" s="1"/>
  <c r="H9" i="5"/>
  <c r="E17" i="4"/>
  <c r="O7" i="4"/>
  <c r="P7" i="4"/>
  <c r="P17" i="4" s="1"/>
  <c r="P7" i="5" s="1"/>
  <c r="P6" i="5"/>
  <c r="Q6" i="3"/>
  <c r="P15" i="4"/>
  <c r="I9" i="5"/>
  <c r="K9" i="5"/>
  <c r="J9" i="5"/>
  <c r="F9" i="5"/>
  <c r="Q15" i="4" l="1"/>
  <c r="Q6" i="5"/>
  <c r="Q7" i="4"/>
  <c r="Q17" i="4" s="1"/>
  <c r="Q7" i="5" s="1"/>
  <c r="P9" i="5"/>
  <c r="E7" i="5"/>
  <c r="E9" i="5" s="1"/>
  <c r="E12" i="5" s="1"/>
  <c r="F12" i="5" s="1"/>
  <c r="G12" i="5" s="1"/>
  <c r="H12" i="5" s="1"/>
  <c r="I12" i="5" s="1"/>
  <c r="J12" i="5" s="1"/>
  <c r="K12" i="5" s="1"/>
  <c r="L12" i="5" s="1"/>
  <c r="M12" i="5" s="1"/>
  <c r="N12" i="5" s="1"/>
  <c r="O12" i="5" s="1"/>
  <c r="O17" i="4"/>
  <c r="O7" i="5" s="1"/>
  <c r="O9" i="5" s="1"/>
  <c r="Q9" i="5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<sst xmlns="http://schemas.openxmlformats.org/spreadsheetml/2006/main" count="206" uniqueCount="157">
  <si>
    <t>mon-projet-viable.fr</t>
  </si>
  <si>
    <t>PRÉVISIONNEL FINANCIER
POUR MICRO-ENTREPRENEURS</t>
  </si>
  <si>
    <t>Compte de résultat · Trésorerie · Seuil de rentabilité · Plan de financement</t>
  </si>
  <si>
    <t>Mis à jour : Juillet 2026</t>
  </si>
  <si>
    <t>💡 VOTRE BUSINESS PLAN TIENT-IL VRAIMENT LA ROUTE ?</t>
  </si>
  <si>
    <t>Un prévisionnel bien rempli, c'est bien.
Un prévisionnel challengé par un expert, c'est mieux.</t>
  </si>
  <si>
    <t>✅  Vérification de vos hypothèses de CA et charges
✅  Identification des incohérences avant votre rendez-vous banque</t>
  </si>
  <si>
    <t>━━━  VISIO 45 MINUTES  ·  80 € HT  ━━━</t>
  </si>
  <si>
    <t>👉  Réserver sur : rdv.mon-projet-viable.fr/book/9900afb0</t>
  </si>
  <si>
    <t xml:space="preserve">  MODE D'EMPLOI</t>
  </si>
  <si>
    <t xml:space="preserve">  1. Hypothèses</t>
  </si>
  <si>
    <t xml:space="preserve">  Commencez ici. Remplissez les cellules en jaune. Tout le reste se calcule.</t>
  </si>
  <si>
    <t xml:space="preserve">  2. Prévisionnel CA</t>
  </si>
  <si>
    <t xml:space="preserve">  Ajustez le CA mois par mois. Les années 2 et 3 se projettent automatiquement.</t>
  </si>
  <si>
    <t xml:space="preserve">  3. Charges &amp; Cotisations</t>
  </si>
  <si>
    <t xml:space="preserve">  Vos dépenses réelles et cotisations sociales (ACRE inclus si éligible).</t>
  </si>
  <si>
    <t xml:space="preserve">  4. Résultat &amp; Trésorerie</t>
  </si>
  <si>
    <t xml:space="preserve">  Ce qui reste vraiment en poche chaque mois + solde cumulé.</t>
  </si>
  <si>
    <t xml:space="preserve">  5. Seuil de Rentabilité</t>
  </si>
  <si>
    <t xml:space="preserve">  Le CA minimum à atteindre pour ne pas perdre d'argent.</t>
  </si>
  <si>
    <t xml:space="preserve">  6. Plan de Financement</t>
  </si>
  <si>
    <t xml:space="preserve">  Besoins de départ vs. sources de financement.</t>
  </si>
  <si>
    <t xml:space="preserve">  LÉGENDE</t>
  </si>
  <si>
    <t xml:space="preserve">  Cellule à remplir (saisissez votre valeur)</t>
  </si>
  <si>
    <t xml:space="preserve">  Formule automatique (ne pas modifier)</t>
  </si>
  <si>
    <t xml:space="preserve">  Résultat positif</t>
  </si>
  <si>
    <t xml:space="preserve">  Alerte / résultat négatif</t>
  </si>
  <si>
    <t xml:space="preserve">  mon-projet-viable.fr  |  Diagnostic visio 45 min – 80 € HT → rdv.mon-projet-viable.fr/book/9900afb0  |  Juillet 2026</t>
  </si>
  <si>
    <t xml:space="preserve">  HYPOTHÈSES — Remplissez les cellules en jaune</t>
  </si>
  <si>
    <t xml:space="preserve">  ▸ IDENTIFICATION DU PROJET</t>
  </si>
  <si>
    <t>Votre nom / raison sociale</t>
  </si>
  <si>
    <t>Ex : Jean Dupont</t>
  </si>
  <si>
    <t>Nom de votre activité / projet</t>
  </si>
  <si>
    <t>Ex : Conseil indépendant</t>
  </si>
  <si>
    <t>Date de début d'activité</t>
  </si>
  <si>
    <t>01/01/2026</t>
  </si>
  <si>
    <t xml:space="preserve">  ▸ RÉGIME FISCAL ET SOCIAL</t>
  </si>
  <si>
    <t>Type d'activité</t>
  </si>
  <si>
    <t>Prestations de services (BIC)</t>
  </si>
  <si>
    <t>Vente marchandises BIC=12,3% · Services BIC=21,2% · BNC=25,6% · CIPAV=23,2%</t>
  </si>
  <si>
    <t>Taux de cotisations sociales plein (%)</t>
  </si>
  <si>
    <t>Modifiez si votre activité correspond à un autre taux (voir commentaire ligne 11)</t>
  </si>
  <si>
    <t>Bénéficiez-vous de l'ACRE ?</t>
  </si>
  <si>
    <t>Non</t>
  </si>
  <si>
    <t>Oui/Non — ACRE 2026 : réservée aux &lt;26 ans, chômeurs, bénéficiaires RSA/ASS</t>
  </si>
  <si>
    <t>Taux cotisations avec ACRE (si Oui)</t>
  </si>
  <si>
    <t>Taux plein × 75% (ACRE à 25% depuis juillet 2026). À saisir si ACRE = Oui.</t>
  </si>
  <si>
    <t>Versement libératoire de l'IR ?</t>
  </si>
  <si>
    <t>Oui/Non — si Oui, l'impôt = % du CA au moment du paiement</t>
  </si>
  <si>
    <t>Taux versement libératoire (%)</t>
  </si>
  <si>
    <t>Seulement si versement libératoire = Oui. 1%=marchandises · 1,7%=services · 2,2%=BNC</t>
  </si>
  <si>
    <t xml:space="preserve">  ▸ CHIFFRE D'AFFAIRES PRÉVISIONNEL</t>
  </si>
  <si>
    <t>CA mensuel cible (pleine activité)</t>
  </si>
  <si>
    <t>Votre estimation mensuelle réaliste en régime de croisière</t>
  </si>
  <si>
    <t>Taux de démarrage mois 1 (% du CA cible)</t>
  </si>
  <si>
    <t>Ex : 0,40 = vous démarrez à 40% de votre CA cible le 1er mois</t>
  </si>
  <si>
    <t>Taux de croissance CA année 2 vs année 1</t>
  </si>
  <si>
    <t>Ex : 0,20 = +20% de CA en année 2</t>
  </si>
  <si>
    <t>Taux de croissance CA année 3 vs année 2</t>
  </si>
  <si>
    <t>Ex : 0,15 = +15% de CA en année 3</t>
  </si>
  <si>
    <t xml:space="preserve">  ▸ CHARGES PROFESSIONNELLES</t>
  </si>
  <si>
    <t>Charges fixes pro mensuelles</t>
  </si>
  <si>
    <t>Coworking, assurances, téléphone, abonnements, comptabilité...</t>
  </si>
  <si>
    <t>Charges variables (% du CA)</t>
  </si>
  <si>
    <t>Déplacements, matières, sous-traitance. Ex : 0,05 = 5% du CA</t>
  </si>
  <si>
    <t>CFE annuelle (à partir de l'année 2)</t>
  </si>
  <si>
    <t>Cotisation Foncière des Entreprises — exonérée la 1ère année</t>
  </si>
  <si>
    <t>Revenu mensuel minimum souhaité (net)</t>
  </si>
  <si>
    <t>Ce que vous devez vous dégager pour vivre. Base du seuil de rentabilité.</t>
  </si>
  <si>
    <t xml:space="preserve">  ▸ PLAN DE FINANCEMENT INITIAL</t>
  </si>
  <si>
    <t>Investissements de départ (matériel, etc.)</t>
  </si>
  <si>
    <t>Stock initial</t>
  </si>
  <si>
    <t>Frais de création et d'immatriculation</t>
  </si>
  <si>
    <t>Micro-entreprise : ~50€ de frais administratifs</t>
  </si>
  <si>
    <t>Trésorerie de sécurité souhaitée</t>
  </si>
  <si>
    <t>Recommandation : 3 à 6 mois de charges fixes minimum</t>
  </si>
  <si>
    <t>Apport personnel</t>
  </si>
  <si>
    <t>Emprunt bancaire</t>
  </si>
  <si>
    <t>ARCE / Aides / Subventions</t>
  </si>
  <si>
    <t>ARCE si chômeur, aides régionales, BPI...</t>
  </si>
  <si>
    <t xml:space="preserve">  mon-projet-viable.fr  |  Questions sur votre BP ? Diagnostic visio 45 min – 80 € HT → rdv.mon-projet-viable.fr/book/9900afb0</t>
  </si>
  <si>
    <t xml:space="preserve">  PRÉVISIONNEL DE CHIFFRE D'AFFAIRES — 3 ans</t>
  </si>
  <si>
    <t>LIBELLÉ</t>
  </si>
  <si>
    <t>Jan</t>
  </si>
  <si>
    <t>Fév</t>
  </si>
  <si>
    <t>Mar</t>
  </si>
  <si>
    <t>Avr</t>
  </si>
  <si>
    <t>Mai</t>
  </si>
  <si>
    <t>Jun</t>
  </si>
  <si>
    <t>Jul</t>
  </si>
  <si>
    <t>Aoû</t>
  </si>
  <si>
    <t>Sep</t>
  </si>
  <si>
    <t>Oct</t>
  </si>
  <si>
    <t>Nov</t>
  </si>
  <si>
    <t>Déc</t>
  </si>
  <si>
    <t>TOTAL AN 1</t>
  </si>
  <si>
    <t>AN 2</t>
  </si>
  <si>
    <t>AN 3</t>
  </si>
  <si>
    <t>Chiffre d'affaires mensuel (€)</t>
  </si>
  <si>
    <t xml:space="preserve">  Panier moyen / mission (€) — optionnel</t>
  </si>
  <si>
    <t xml:space="preserve">  Nombre de missions / clients impliqués</t>
  </si>
  <si>
    <t xml:space="preserve">  ℹ️  Franchise de base de TVA : pas de TVA collectée ni déductible. CA ici = CA HT = CA TTC. Dépasse les seuils ? Contactez un comptable.</t>
  </si>
  <si>
    <t xml:space="preserve">  CHARGES ET COTISATIONS — Année 1 mois par mois · An 2 · An 3</t>
  </si>
  <si>
    <t xml:space="preserve">  ▸ COTISATIONS SOCIALES (% du CA)</t>
  </si>
  <si>
    <t>Cotisations sociales</t>
  </si>
  <si>
    <t xml:space="preserve">  ℹ️  Taux appliqué : 'Hypotheses'!C12 = taux plein de l'onglet Hypothèses. Si ACRE, remplacez {HYP_COT} par {HYP_COT_ACRE} dans la formule.</t>
  </si>
  <si>
    <t xml:space="preserve">  ▸ CHARGES FIXES PROFESSIONNELLES</t>
  </si>
  <si>
    <t>Charges fixes pro (loyer, assurances, etc.)</t>
  </si>
  <si>
    <t>CFE (Cotisation Foncière — exonérée An 1)</t>
  </si>
  <si>
    <t xml:space="preserve">  ▸ CHARGES VARIABLES (% du CA)</t>
  </si>
  <si>
    <t>Charges variables (déplacements, matières...)</t>
  </si>
  <si>
    <t>TOTAL CHARGES</t>
  </si>
  <si>
    <t xml:space="preserve">  RÉSULTAT NET ET TRÉSORERIE CUMULÉE</t>
  </si>
  <si>
    <t>Chiffre d'affaires (€)</t>
  </si>
  <si>
    <t>Total charges (€)</t>
  </si>
  <si>
    <t>RÉSULTAT NET (€)</t>
  </si>
  <si>
    <t xml:space="preserve">  ▸ TRÉSORERIE CUMULÉE</t>
  </si>
  <si>
    <t>Trésorerie cumulée (€)</t>
  </si>
  <si>
    <t xml:space="preserve">  ⚠️  Si la trésorerie cumulée devient négative, votre projet est en danger. Revoyez votre seuil de rentabilité.</t>
  </si>
  <si>
    <t xml:space="preserve">  SEUIL DE RENTABILITÉ — Combien facturer minimum</t>
  </si>
  <si>
    <t xml:space="preserve">  ▸ DONNÉES DE BASE (depuis Hypothèses)</t>
  </si>
  <si>
    <t>Taux de cotisations sociales (%)</t>
  </si>
  <si>
    <t>Modifiez dans l'onglet Hypothèses si ACRE</t>
  </si>
  <si>
    <t>Taux de charges variables (% CA)</t>
  </si>
  <si>
    <t>Charges fixes pro mensuelles (€)</t>
  </si>
  <si>
    <t>Revenu mensuel minimum souhaité (€)</t>
  </si>
  <si>
    <t xml:space="preserve">  ▸ CALCUL</t>
  </si>
  <si>
    <t>Taux de marge sur coût variable</t>
  </si>
  <si>
    <t>Part du CA qui reste après cotisations et charges variables</t>
  </si>
  <si>
    <t>Seuil : couvrir charges fixes seules (€/mois)</t>
  </si>
  <si>
    <t>CA minimum pour ne pas perdre d'argent (hors rémunération)</t>
  </si>
  <si>
    <t>⭐ Seuil : atteindre votre rémunération cible (€/mois)</t>
  </si>
  <si>
    <t>CA mensuel nécessaire pour vivre de votre activité</t>
  </si>
  <si>
    <t>Seuil annuel (€/an)</t>
  </si>
  <si>
    <t>CA annuel minimum pour viabilité</t>
  </si>
  <si>
    <t>En nombre de jours de CA (base An 1)</t>
  </si>
  <si>
    <t>Combien de jours d'activité génèrent le seuil annuel</t>
  </si>
  <si>
    <t xml:space="preserve">  ▸ 3 SCÉNARIOS COMPARÉS</t>
  </si>
  <si>
    <t>Pessimiste (-20%)</t>
  </si>
  <si>
    <t>Réaliste (cible)</t>
  </si>
  <si>
    <t>Optimiste (+20%)</t>
  </si>
  <si>
    <t>CA mensuel (€)</t>
  </si>
  <si>
    <t>Résultat net mensuel (€)</t>
  </si>
  <si>
    <t>Viable ?</t>
  </si>
  <si>
    <t>💡  Seuil difficile à atteindre ? Discutons-en. Diagnostic viabilité 45 min – 80 € HT → rdv.mon-projet-viable.fr/book/9900afb0</t>
  </si>
  <si>
    <t xml:space="preserve">  PLAN DE FINANCEMENT INITIAL — Besoins vs Ressources</t>
  </si>
  <si>
    <t xml:space="preserve">  ▸ BESOINS (emplois)</t>
  </si>
  <si>
    <t>Investissements (matériel, équipements)</t>
  </si>
  <si>
    <t>Trésorerie de sécurité (fonds de roulement)</t>
  </si>
  <si>
    <t>Recommandation : 3 à 6 mois de charges fixes</t>
  </si>
  <si>
    <t>TOTAL DES BESOINS</t>
  </si>
  <si>
    <t xml:space="preserve">  ▸ RESSOURCES (financements)</t>
  </si>
  <si>
    <t>Vos économies mobilisées pour le projet</t>
  </si>
  <si>
    <t>ARCE (50% des droits ARE si chômeur), aides BPI, aides régionales...</t>
  </si>
  <si>
    <t>TOTAL DES RESSOURCES</t>
  </si>
  <si>
    <t>SOLDE (Ressources − Besoins)</t>
  </si>
  <si>
    <t>✅ Positif = financement suffisant  |  ❌ Négatif = il manque du financement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</si>
</sst>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&quot; €&quot;;[Red]\-#,##0&quot; €&quot;;\-"/>
    <numFmt numFmtId="166" formatCode="0.0"/>
    <numFmt numFmtId="167" formatCode="0&quot; jours&quot;"/>
  </numFmts>
  <fonts count="36" x14ac:knownFonts="1">
    <font>
      <sz val="11"/>
      <color theme="1"/>
      <name val="Calibri"/>
      <family val="2"/>
      <charset val="1"/>
    </font>
    <font>
      <sz val="10"/>
      <color rgb="FF888888"/>
      <name val="Arial"/>
      <charset val="1"/>
    </font>
    <font>
      <b/>
      <sz val="18"/>
      <color rgb="FFFFFFFF"/>
      <name val="Arial"/>
      <charset val="1"/>
    </font>
    <font>
      <sz val="9"/>
      <color rgb="FFFFB400"/>
      <name val="Arial"/>
      <charset val="1"/>
    </font>
    <font>
      <b/>
      <sz val="12"/>
      <color rgb="FF1A1A1A"/>
      <name val="Arial"/>
      <charset val="1"/>
    </font>
    <font>
      <sz val="10"/>
      <color rgb="FF1A1A1A"/>
      <name val="Arial"/>
      <charset val="1"/>
    </font>
    <font>
      <b/>
      <sz val="12"/>
      <color rgb="FFFFB400"/>
      <name val="Arial"/>
      <charset val="1"/>
    </font>
    <font>
      <sz val="10"/>
      <color rgb="FFFFFFFF"/>
      <name val="Arial"/>
      <charset val="1"/>
    </font>
    <font>
      <b/>
      <sz val="11"/>
      <color rgb="FFFFFFFF"/>
      <name val="Arial"/>
      <charset val="1"/>
    </font>
    <font>
      <b/>
      <sz val="10"/>
      <color rgb="FF2D3E4F"/>
      <name val="Arial"/>
      <charset val="1"/>
    </font>
    <font>
      <sz val="9"/>
      <color rgb="FF444444"/>
      <name val="Arial"/>
      <charset val="1"/>
    </font>
    <font>
      <b/>
      <sz val="10"/>
      <color rgb="FFFFFFFF"/>
      <name val="Arial"/>
      <charset val="1"/>
    </font>
    <font>
      <sz val="9"/>
      <color rgb="FF333333"/>
      <name val="Arial"/>
      <charset val="1"/>
    </font>
    <font>
      <sz val="8"/>
      <color rgb="FF888888"/>
      <name val="Arial"/>
      <charset val="1"/>
    </font>
    <font>
      <sz val="9"/>
      <color rgb="FF888888"/>
      <name val="Arial"/>
      <charset val="1"/>
    </font>
    <font>
      <b/>
      <sz val="10"/>
      <color rgb="FFFFB400"/>
      <name val="Arial"/>
      <charset val="1"/>
    </font>
    <font>
      <b/>
      <sz val="10"/>
      <color rgb="FF1A1A1A"/>
      <name val="Arial"/>
      <charset val="1"/>
    </font>
    <font>
      <i/>
      <sz val="8"/>
      <color rgb="FF888888"/>
      <name val="Arial"/>
      <charset val="1"/>
    </font>
    <font>
      <b/>
      <sz val="9"/>
      <color rgb="FFFFFFFF"/>
      <name val="Arial"/>
      <charset val="1"/>
    </font>
    <font>
      <b/>
      <sz val="9"/>
      <color rgb="FFFFB400"/>
      <name val="Arial"/>
      <charset val="1"/>
    </font>
    <font>
      <sz val="9"/>
      <color rgb="FF555555"/>
      <name val="Arial"/>
      <charset val="1"/>
    </font>
    <font>
      <i/>
      <sz val="9"/>
      <color rgb="FF555555"/>
      <name val="Arial"/>
      <charset val="1"/>
    </font>
    <font>
      <sz val="9"/>
      <color rgb="FF1A4F8A"/>
      <name val="Arial"/>
      <charset val="1"/>
    </font>
    <font>
      <i/>
      <sz val="8"/>
      <color rgb="FF555555"/>
      <name val="Arial"/>
      <charset val="1"/>
    </font>
    <font>
      <b/>
      <sz val="9"/>
      <color rgb="FF1A4F8A"/>
      <name val="Arial"/>
      <charset val="1"/>
    </font>
    <font>
      <b/>
      <sz val="10"/>
      <color rgb="FFC62828"/>
      <name val="Arial"/>
      <charset val="1"/>
    </font>
    <font>
      <b/>
      <sz val="10"/>
      <color rgb="FF1A4F8A"/>
      <name val="Arial"/>
      <charset val="1"/>
    </font>
    <font>
      <b/>
      <sz val="12"/>
      <color rgb="FFFFFFFF"/>
      <name val="Arial"/>
      <charset val="1"/>
    </font>
    <font>
      <b/>
      <sz val="11"/>
      <color rgb="FF1A1A1A"/>
      <name val="Arial"/>
      <charset val="1"/>
    </font>
    <font>
      <sz val="10"/>
      <color rgb="FF333333"/>
      <name val="Arial"/>
      <charset val="1"/>
    </font>
    <font>
      <sz val="8"/>
      <color rgb="FFB71C1C"/>
      <name val="Arial"/>
      <charset val="1"/>
    </font>
    <font>
      <b/>
      <sz val="10"/>
      <color rgb="FF333333"/>
      <name val="Arial"/>
      <charset val="1"/>
    </font>
    <font>
      <b/>
      <sz val="9"/>
      <color rgb="FF1A1A1A"/>
      <name val="Arial"/>
      <charset val="1"/>
    </font>
    <font>
      <sz val="10"/>
      <color rgb="FF1A4F8A"/>
      <name val="Arial"/>
      <charset val="1"/>
    </font>
    <font>
      <b/>
      <sz val="11"/>
      <color rgb="FFC62828"/>
      <name val="Arial"/>
      <charset val="1"/>
    </font>
    <font>
      <b/>
      <sz val="11"/>
      <color rgb="FF2E7D32"/>
      <name val="Arial"/>
      <charset val="1"/>
    </font>
  </fonts>
  <fills count="12">
    <fill>
      <patternFill patternType="none"/>
    </fill>
    <fill>
      <patternFill patternType="gray125"/>
    </fill>
    <fill>
      <patternFill patternType="solid">
        <fgColor rgb="FF1A1A1A"/>
        <bgColor rgb="FF333333"/>
      </patternFill>
    </fill>
    <fill>
      <patternFill patternType="solid">
        <fgColor rgb="FFFFB400"/>
        <bgColor rgb="FFFF9900"/>
      </patternFill>
    </fill>
    <fill>
      <patternFill patternType="solid">
        <fgColor rgb="FFFFF3CC"/>
        <bgColor rgb="FFFFF9E6"/>
      </patternFill>
    </fill>
    <fill>
      <patternFill patternType="solid">
        <fgColor rgb="FFFFF9E6"/>
        <bgColor rgb="FFF5F5F5"/>
      </patternFill>
    </fill>
    <fill>
      <patternFill patternType="solid">
        <fgColor rgb="FF2D3E4F"/>
        <bgColor rgb="FF333333"/>
      </patternFill>
    </fill>
    <fill>
      <patternFill patternType="solid">
        <fgColor rgb="FFF5F5F5"/>
        <bgColor rgb="FFEBF5FB"/>
      </patternFill>
    </fill>
    <fill>
      <patternFill patternType="solid">
        <fgColor rgb="FFFFFFFF"/>
        <bgColor rgb="FFFFF9E6"/>
      </patternFill>
    </fill>
    <fill>
      <patternFill patternType="solid">
        <fgColor rgb="FFEBF5FB"/>
        <bgColor rgb="FFF5F5F5"/>
      </patternFill>
    </fill>
    <fill>
      <patternFill patternType="solid">
        <fgColor rgb="FFE8F5E9"/>
        <bgColor rgb="FFEBF5FB"/>
      </patternFill>
    </fill>
    <fill>
      <patternFill patternType="solid">
        <fgColor rgb="FFFFEBEE"/>
        <bgColor rgb="FFF5F5F5"/>
      </patternFill>
    </fill>
  </fills>
  <borders count="2">
    <border>
      <left/>
      <right/>
      <top/>
      <bottom/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3" fillId="2" borderId="0" xfId="0" applyFont="1" applyFill="1" applyAlignment="1">
      <alignment horizontal="left" vertical="center"/>
    </xf>
    <xf numFmtId="0" fontId="12" fillId="8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0" fillId="8" borderId="0" xfId="0" applyFont="1" applyFill="1" applyAlignment="1">
      <alignment horizontal="left" vertical="center" wrapText="1"/>
    </xf>
    <xf numFmtId="0" fontId="9" fillId="7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5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7" borderId="0" xfId="0" applyFill="1"/>
    <xf numFmtId="0" fontId="12" fillId="7" borderId="0" xfId="0" applyFont="1" applyFill="1" applyAlignment="1">
      <alignment horizontal="left" vertical="center"/>
    </xf>
    <xf numFmtId="0" fontId="16" fillId="5" borderId="1" xfId="0" applyFont="1" applyFill="1" applyBorder="1" applyAlignment="1">
      <alignment horizontal="center" vertical="center"/>
    </xf>
    <xf numFmtId="14" fontId="16" fillId="5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164" fontId="16" fillId="5" borderId="1" xfId="0" applyNumberFormat="1" applyFont="1" applyFill="1" applyBorder="1" applyAlignment="1">
      <alignment horizontal="center" vertical="center"/>
    </xf>
    <xf numFmtId="165" fontId="16" fillId="5" borderId="1" xfId="0" applyNumberFormat="1" applyFont="1" applyFill="1" applyBorder="1" applyAlignment="1">
      <alignment horizontal="center" vertical="center"/>
    </xf>
    <xf numFmtId="0" fontId="18" fillId="6" borderId="0" xfId="0" applyFont="1" applyFill="1" applyAlignment="1">
      <alignment horizontal="left" vertical="center"/>
    </xf>
    <xf numFmtId="0" fontId="18" fillId="6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6" fillId="7" borderId="0" xfId="0" applyFont="1" applyFill="1"/>
    <xf numFmtId="165" fontId="5" fillId="5" borderId="1" xfId="0" applyNumberFormat="1" applyFont="1" applyFill="1" applyBorder="1" applyAlignment="1">
      <alignment horizontal="center" vertical="center"/>
    </xf>
    <xf numFmtId="165" fontId="16" fillId="10" borderId="1" xfId="0" applyNumberFormat="1" applyFont="1" applyFill="1" applyBorder="1" applyAlignment="1">
      <alignment horizontal="center" vertical="center"/>
    </xf>
    <xf numFmtId="0" fontId="20" fillId="7" borderId="0" xfId="0" applyFont="1" applyFill="1"/>
    <xf numFmtId="165" fontId="0" fillId="5" borderId="1" xfId="0" applyNumberFormat="1" applyFill="1" applyBorder="1" applyAlignment="1">
      <alignment horizontal="center" vertical="center"/>
    </xf>
    <xf numFmtId="0" fontId="21" fillId="7" borderId="0" xfId="0" applyFont="1" applyFill="1"/>
    <xf numFmtId="166" fontId="22" fillId="9" borderId="1" xfId="0" applyNumberFormat="1" applyFont="1" applyFill="1" applyBorder="1" applyAlignment="1">
      <alignment horizontal="center" vertical="center"/>
    </xf>
    <xf numFmtId="165" fontId="22" fillId="9" borderId="1" xfId="0" applyNumberFormat="1" applyFont="1" applyFill="1" applyBorder="1" applyAlignment="1">
      <alignment horizontal="center" vertical="center"/>
    </xf>
    <xf numFmtId="165" fontId="24" fillId="9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165" fontId="25" fillId="11" borderId="1" xfId="0" applyNumberFormat="1" applyFont="1" applyFill="1" applyBorder="1" applyAlignment="1">
      <alignment horizontal="center" vertical="center"/>
    </xf>
    <xf numFmtId="0" fontId="5" fillId="7" borderId="0" xfId="0" applyFont="1" applyFill="1" applyAlignment="1">
      <alignment horizontal="left" vertical="center"/>
    </xf>
    <xf numFmtId="165" fontId="26" fillId="9" borderId="1" xfId="0" applyNumberFormat="1" applyFont="1" applyFill="1" applyBorder="1" applyAlignment="1">
      <alignment horizontal="center" vertical="center"/>
    </xf>
    <xf numFmtId="0" fontId="27" fillId="2" borderId="0" xfId="0" applyFont="1" applyFill="1" applyAlignment="1">
      <alignment horizontal="left" vertical="center"/>
    </xf>
    <xf numFmtId="165" fontId="28" fillId="10" borderId="1" xfId="0" applyNumberFormat="1" applyFont="1" applyFill="1" applyBorder="1" applyAlignment="1">
      <alignment horizontal="center" vertical="center"/>
    </xf>
    <xf numFmtId="0" fontId="29" fillId="7" borderId="0" xfId="0" applyFont="1" applyFill="1" applyAlignment="1">
      <alignment horizontal="left" vertical="center"/>
    </xf>
    <xf numFmtId="164" fontId="4" fillId="9" borderId="1" xfId="0" applyNumberFormat="1" applyFont="1" applyFill="1" applyBorder="1" applyAlignment="1">
      <alignment horizontal="center" vertical="center"/>
    </xf>
    <xf numFmtId="165" fontId="4" fillId="9" borderId="1" xfId="0" applyNumberFormat="1" applyFont="1" applyFill="1" applyBorder="1" applyAlignment="1">
      <alignment horizontal="center" vertical="center"/>
    </xf>
    <xf numFmtId="0" fontId="31" fillId="7" borderId="0" xfId="0" applyFont="1" applyFill="1" applyAlignment="1">
      <alignment horizontal="left" vertical="center"/>
    </xf>
    <xf numFmtId="165" fontId="4" fillId="10" borderId="1" xfId="0" applyNumberFormat="1" applyFont="1" applyFill="1" applyBorder="1" applyAlignment="1">
      <alignment horizontal="center" vertical="center"/>
    </xf>
    <xf numFmtId="167" fontId="4" fillId="9" borderId="1" xfId="0" applyNumberFormat="1" applyFont="1" applyFill="1" applyBorder="1" applyAlignment="1">
      <alignment horizontal="center" vertical="center"/>
    </xf>
    <xf numFmtId="0" fontId="32" fillId="11" borderId="0" xfId="0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5" fontId="32" fillId="11" borderId="1" xfId="0" applyNumberFormat="1" applyFont="1" applyFill="1" applyBorder="1" applyAlignment="1">
      <alignment horizontal="center" vertical="center"/>
    </xf>
    <xf numFmtId="165" fontId="32" fillId="9" borderId="1" xfId="0" applyNumberFormat="1" applyFont="1" applyFill="1" applyBorder="1" applyAlignment="1">
      <alignment horizontal="center" vertical="center"/>
    </xf>
    <xf numFmtId="165" fontId="32" fillId="10" borderId="1" xfId="0" applyNumberFormat="1" applyFont="1" applyFill="1" applyBorder="1" applyAlignment="1">
      <alignment horizontal="center" vertical="center"/>
    </xf>
    <xf numFmtId="49" fontId="32" fillId="11" borderId="1" xfId="0" applyNumberFormat="1" applyFont="1" applyFill="1" applyBorder="1" applyAlignment="1">
      <alignment horizontal="center" vertical="center"/>
    </xf>
    <xf numFmtId="49" fontId="32" fillId="9" borderId="1" xfId="0" applyNumberFormat="1" applyFont="1" applyFill="1" applyBorder="1" applyAlignment="1">
      <alignment horizontal="center" vertical="center"/>
    </xf>
    <xf numFmtId="49" fontId="32" fillId="10" borderId="1" xfId="0" applyNumberFormat="1" applyFont="1" applyFill="1" applyBorder="1" applyAlignment="1">
      <alignment horizontal="center" vertical="center"/>
    </xf>
    <xf numFmtId="165" fontId="33" fillId="9" borderId="1" xfId="0" applyNumberFormat="1" applyFont="1" applyFill="1" applyBorder="1" applyAlignment="1">
      <alignment horizontal="center" vertical="center"/>
    </xf>
    <xf numFmtId="165" fontId="34" fillId="11" borderId="1" xfId="0" applyNumberFormat="1" applyFont="1" applyFill="1" applyBorder="1" applyAlignment="1">
      <alignment horizontal="center" vertical="center"/>
    </xf>
    <xf numFmtId="165" fontId="35" fillId="10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right" vertical="center"/>
    </xf>
    <xf numFmtId="0" fontId="15" fillId="6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 vertical="center"/>
    </xf>
    <xf numFmtId="0" fontId="30" fillId="11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C62828"/>
      <rgbColor rgb="FFFFF3CC"/>
      <rgbColor rgb="FFE8F5E9"/>
      <rgbColor rgb="FF660066"/>
      <rgbColor rgb="FFFF8080"/>
      <rgbColor rgb="FF0066CC"/>
      <rgbColor rgb="FFE0E0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BF5FB"/>
      <rgbColor rgb="FFF5F5F5"/>
      <rgbColor rgb="FFFFF9E6"/>
      <rgbColor rgb="FF99CCFF"/>
      <rgbColor rgb="FFFF99CC"/>
      <rgbColor rgb="FFCC99FF"/>
      <rgbColor rgb="FFFFEBEE"/>
      <rgbColor rgb="FF3366FF"/>
      <rgbColor rgb="FF33CCCC"/>
      <rgbColor rgb="FF99CC00"/>
      <rgbColor rgb="FFFFB400"/>
      <rgbColor rgb="FFFF9900"/>
      <rgbColor rgb="FFFF6600"/>
      <rgbColor rgb="FF555555"/>
      <rgbColor rgb="FF969696"/>
      <rgbColor rgb="FF2D3E4F"/>
      <rgbColor rgb="FF2E7D32"/>
      <rgbColor rgb="FF444444"/>
      <rgbColor rgb="FF1A1A1A"/>
      <rgbColor rgb="FFB71C1C"/>
      <rgbColor rgb="FF993366"/>
      <rgbColor rgb="FF1A4F8A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showGridLines="0" tabSelected="1" zoomScaleNormal="100" workbookViewId="0">
      <selection activeCell="B10" sqref="B10:K10"/>
    </sheetView>
  </sheetViews>
  <sheetFormatPr baseColWidth="10" defaultColWidth="8.6640625" defaultRowHeight="14.25" x14ac:dyDescent="0.45"/>
  <cols>
    <col min="1" max="1" width="3" customWidth="1"/>
    <col min="2" max="11" width="10" customWidth="1"/>
    <col min="12" max="12" width="3" customWidth="1"/>
  </cols>
  <sheetData>
    <row r="1" spans="1:12" ht="12" customHeight="1" x14ac:dyDescent="0.4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7.75" customHeight="1" x14ac:dyDescent="0.45">
      <c r="A2" s="15"/>
      <c r="B2" s="15"/>
      <c r="C2" s="15"/>
      <c r="D2" s="15"/>
      <c r="E2" s="15"/>
      <c r="F2" s="70" t="e" vm="1">
        <v>#VALUE!</v>
      </c>
      <c r="G2" s="70"/>
      <c r="H2" s="15"/>
      <c r="I2" s="15"/>
      <c r="J2" s="15"/>
      <c r="K2" s="15"/>
      <c r="L2" s="15"/>
    </row>
    <row r="3" spans="1:12" ht="27.75" customHeight="1" x14ac:dyDescent="0.45">
      <c r="A3" s="15"/>
      <c r="B3" s="14" t="s">
        <v>0</v>
      </c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ht="27.75" customHeight="1" x14ac:dyDescent="0.4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27.75" customHeight="1" x14ac:dyDescent="0.45">
      <c r="A5" s="15"/>
      <c r="B5" s="13" t="s">
        <v>1</v>
      </c>
      <c r="C5" s="13"/>
      <c r="D5" s="13"/>
      <c r="E5" s="13"/>
      <c r="F5" s="13"/>
      <c r="G5" s="13"/>
      <c r="H5" s="13"/>
      <c r="I5" s="13"/>
      <c r="J5" s="13"/>
      <c r="K5" s="13"/>
      <c r="L5" s="15"/>
    </row>
    <row r="6" spans="1:12" ht="27.75" customHeight="1" x14ac:dyDescent="0.45">
      <c r="A6" s="15"/>
      <c r="B6" s="13"/>
      <c r="C6" s="13"/>
      <c r="D6" s="13"/>
      <c r="E6" s="13"/>
      <c r="F6" s="13"/>
      <c r="G6" s="13"/>
      <c r="H6" s="13"/>
      <c r="I6" s="13"/>
      <c r="J6" s="13"/>
      <c r="K6" s="13"/>
      <c r="L6" s="15"/>
    </row>
    <row r="7" spans="1:12" ht="27.75" customHeight="1" x14ac:dyDescent="0.45">
      <c r="A7" s="15"/>
      <c r="B7" s="13"/>
      <c r="C7" s="13"/>
      <c r="D7" s="13"/>
      <c r="E7" s="13"/>
      <c r="F7" s="13"/>
      <c r="G7" s="13"/>
      <c r="H7" s="13"/>
      <c r="I7" s="13"/>
      <c r="J7" s="13"/>
      <c r="K7" s="13"/>
      <c r="L7" s="15"/>
    </row>
    <row r="8" spans="1:12" ht="27.75" customHeight="1" x14ac:dyDescent="0.45">
      <c r="A8" s="15"/>
      <c r="B8" s="14" t="s">
        <v>2</v>
      </c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2" ht="27.75" customHeight="1" x14ac:dyDescent="0.45">
      <c r="A9" s="15"/>
      <c r="B9" s="14"/>
      <c r="C9" s="14"/>
      <c r="D9" s="14"/>
      <c r="E9" s="14"/>
      <c r="F9" s="14"/>
      <c r="G9" s="14"/>
      <c r="H9" s="14"/>
      <c r="I9" s="14"/>
      <c r="J9" s="14"/>
      <c r="K9" s="14"/>
      <c r="L9" s="15"/>
    </row>
    <row r="10" spans="1:12" ht="27.75" customHeight="1" x14ac:dyDescent="0.45">
      <c r="A10" s="15"/>
      <c r="B10" s="12" t="s">
        <v>3</v>
      </c>
      <c r="C10" s="12"/>
      <c r="D10" s="12"/>
      <c r="E10" s="12"/>
      <c r="F10" s="12"/>
      <c r="G10" s="12"/>
      <c r="H10" s="12"/>
      <c r="I10" s="12"/>
      <c r="J10" s="12"/>
      <c r="K10" s="12"/>
      <c r="L10" s="15"/>
    </row>
    <row r="11" spans="1:12" ht="27.75" customHeight="1" x14ac:dyDescent="0.4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2" ht="27.75" customHeight="1" x14ac:dyDescent="0.4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ht="12" customHeight="1" x14ac:dyDescent="0.4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5" spans="1:12" ht="24" customHeight="1" x14ac:dyDescent="0.45">
      <c r="B15" s="11" t="s">
        <v>4</v>
      </c>
      <c r="C15" s="11"/>
      <c r="D15" s="11"/>
      <c r="E15" s="11"/>
      <c r="F15" s="11"/>
      <c r="G15" s="11"/>
      <c r="H15" s="11"/>
      <c r="I15" s="11"/>
      <c r="J15" s="11"/>
      <c r="K15" s="11"/>
    </row>
    <row r="16" spans="1:12" ht="24" customHeight="1" x14ac:dyDescent="0.45">
      <c r="B16" s="10" t="s">
        <v>5</v>
      </c>
      <c r="C16" s="10"/>
      <c r="D16" s="10"/>
      <c r="E16" s="10"/>
      <c r="F16" s="10"/>
      <c r="G16" s="10"/>
      <c r="H16" s="10"/>
      <c r="I16" s="10"/>
      <c r="J16" s="10"/>
      <c r="K16" s="10"/>
    </row>
    <row r="17" spans="2:11" ht="24" customHeight="1" x14ac:dyDescent="0.45"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2:11" ht="24" customHeight="1" x14ac:dyDescent="0.45">
      <c r="B18" s="9" t="s">
        <v>6</v>
      </c>
      <c r="C18" s="9"/>
      <c r="D18" s="9"/>
      <c r="E18" s="9"/>
      <c r="F18" s="9"/>
      <c r="G18" s="9"/>
      <c r="H18" s="9"/>
      <c r="I18" s="9"/>
      <c r="J18" s="9"/>
      <c r="K18" s="9"/>
    </row>
    <row r="19" spans="2:11" ht="24" customHeight="1" x14ac:dyDescent="0.45"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2:11" ht="24" customHeight="1" x14ac:dyDescent="0.45">
      <c r="B20" s="8" t="s">
        <v>7</v>
      </c>
      <c r="C20" s="8"/>
      <c r="D20" s="8"/>
      <c r="E20" s="8"/>
      <c r="F20" s="8"/>
      <c r="G20" s="8"/>
      <c r="H20" s="8"/>
      <c r="I20" s="8"/>
      <c r="J20" s="8"/>
      <c r="K20" s="8"/>
    </row>
    <row r="21" spans="2:11" ht="24" customHeight="1" x14ac:dyDescent="0.45">
      <c r="B21" s="7" t="s">
        <v>8</v>
      </c>
      <c r="C21" s="7"/>
      <c r="D21" s="7"/>
      <c r="E21" s="7"/>
      <c r="F21" s="7"/>
      <c r="G21" s="7"/>
      <c r="H21" s="7"/>
      <c r="I21" s="7"/>
      <c r="J21" s="7"/>
      <c r="K21" s="7"/>
    </row>
    <row r="22" spans="2:11" ht="24" customHeight="1" x14ac:dyDescent="0.45"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2:11" ht="24" customHeight="1" x14ac:dyDescent="0.45"/>
    <row r="25" spans="2:11" ht="24" customHeight="1" x14ac:dyDescent="0.45">
      <c r="B25" s="6" t="s">
        <v>9</v>
      </c>
      <c r="C25" s="6"/>
      <c r="D25" s="6"/>
      <c r="E25" s="6"/>
      <c r="F25" s="6"/>
      <c r="G25" s="6"/>
      <c r="H25" s="6"/>
      <c r="I25" s="6"/>
      <c r="J25" s="6"/>
      <c r="K25" s="6"/>
    </row>
    <row r="27" spans="2:11" ht="19.5" customHeight="1" x14ac:dyDescent="0.45">
      <c r="B27" s="5" t="s">
        <v>10</v>
      </c>
      <c r="C27" s="5"/>
      <c r="D27" s="5"/>
      <c r="E27" s="5"/>
      <c r="F27" s="5"/>
      <c r="G27" s="5"/>
      <c r="H27" s="5"/>
      <c r="I27" s="5"/>
      <c r="J27" s="5"/>
      <c r="K27" s="5"/>
    </row>
    <row r="28" spans="2:11" ht="27.75" customHeight="1" x14ac:dyDescent="0.45">
      <c r="B28" s="4" t="s">
        <v>11</v>
      </c>
      <c r="C28" s="4"/>
      <c r="D28" s="4"/>
      <c r="E28" s="4"/>
      <c r="F28" s="4"/>
      <c r="G28" s="4"/>
      <c r="H28" s="4"/>
      <c r="I28" s="4"/>
      <c r="J28" s="4"/>
      <c r="K28" s="4"/>
    </row>
    <row r="29" spans="2:11" ht="6" customHeight="1" x14ac:dyDescent="0.45"/>
    <row r="30" spans="2:11" ht="19.5" customHeight="1" x14ac:dyDescent="0.45">
      <c r="B30" s="5" t="s">
        <v>12</v>
      </c>
      <c r="C30" s="5"/>
      <c r="D30" s="5"/>
      <c r="E30" s="5"/>
      <c r="F30" s="5"/>
      <c r="G30" s="5"/>
      <c r="H30" s="5"/>
      <c r="I30" s="5"/>
      <c r="J30" s="5"/>
      <c r="K30" s="5"/>
    </row>
    <row r="31" spans="2:11" ht="27.75" customHeight="1" x14ac:dyDescent="0.45">
      <c r="B31" s="4" t="s">
        <v>13</v>
      </c>
      <c r="C31" s="4"/>
      <c r="D31" s="4"/>
      <c r="E31" s="4"/>
      <c r="F31" s="4"/>
      <c r="G31" s="4"/>
      <c r="H31" s="4"/>
      <c r="I31" s="4"/>
      <c r="J31" s="4"/>
      <c r="K31" s="4"/>
    </row>
    <row r="32" spans="2:11" ht="6" customHeight="1" x14ac:dyDescent="0.45"/>
    <row r="33" spans="2:11" ht="19.5" customHeight="1" x14ac:dyDescent="0.45">
      <c r="B33" s="5" t="s">
        <v>14</v>
      </c>
      <c r="C33" s="5"/>
      <c r="D33" s="5"/>
      <c r="E33" s="5"/>
      <c r="F33" s="5"/>
      <c r="G33" s="5"/>
      <c r="H33" s="5"/>
      <c r="I33" s="5"/>
      <c r="J33" s="5"/>
      <c r="K33" s="5"/>
    </row>
    <row r="34" spans="2:11" ht="27.75" customHeight="1" x14ac:dyDescent="0.45">
      <c r="B34" s="4" t="s">
        <v>15</v>
      </c>
      <c r="C34" s="4"/>
      <c r="D34" s="4"/>
      <c r="E34" s="4"/>
      <c r="F34" s="4"/>
      <c r="G34" s="4"/>
      <c r="H34" s="4"/>
      <c r="I34" s="4"/>
      <c r="J34" s="4"/>
      <c r="K34" s="4"/>
    </row>
    <row r="35" spans="2:11" ht="6" customHeight="1" x14ac:dyDescent="0.45"/>
    <row r="36" spans="2:11" ht="19.5" customHeight="1" x14ac:dyDescent="0.45">
      <c r="B36" s="5" t="s">
        <v>16</v>
      </c>
      <c r="C36" s="5"/>
      <c r="D36" s="5"/>
      <c r="E36" s="5"/>
      <c r="F36" s="5"/>
      <c r="G36" s="5"/>
      <c r="H36" s="5"/>
      <c r="I36" s="5"/>
      <c r="J36" s="5"/>
      <c r="K36" s="5"/>
    </row>
    <row r="37" spans="2:11" ht="27.75" customHeight="1" x14ac:dyDescent="0.45">
      <c r="B37" s="4" t="s">
        <v>17</v>
      </c>
      <c r="C37" s="4"/>
      <c r="D37" s="4"/>
      <c r="E37" s="4"/>
      <c r="F37" s="4"/>
      <c r="G37" s="4"/>
      <c r="H37" s="4"/>
      <c r="I37" s="4"/>
      <c r="J37" s="4"/>
      <c r="K37" s="4"/>
    </row>
    <row r="38" spans="2:11" ht="6" customHeight="1" x14ac:dyDescent="0.45"/>
    <row r="39" spans="2:11" ht="19.5" customHeight="1" x14ac:dyDescent="0.45">
      <c r="B39" s="5" t="s">
        <v>18</v>
      </c>
      <c r="C39" s="5"/>
      <c r="D39" s="5"/>
      <c r="E39" s="5"/>
      <c r="F39" s="5"/>
      <c r="G39" s="5"/>
      <c r="H39" s="5"/>
      <c r="I39" s="5"/>
      <c r="J39" s="5"/>
      <c r="K39" s="5"/>
    </row>
    <row r="40" spans="2:11" ht="27.75" customHeight="1" x14ac:dyDescent="0.45">
      <c r="B40" s="4" t="s">
        <v>19</v>
      </c>
      <c r="C40" s="4"/>
      <c r="D40" s="4"/>
      <c r="E40" s="4"/>
      <c r="F40" s="4"/>
      <c r="G40" s="4"/>
      <c r="H40" s="4"/>
      <c r="I40" s="4"/>
      <c r="J40" s="4"/>
      <c r="K40" s="4"/>
    </row>
    <row r="41" spans="2:11" ht="6" customHeight="1" x14ac:dyDescent="0.45"/>
    <row r="42" spans="2:11" ht="19.5" customHeight="1" x14ac:dyDescent="0.45">
      <c r="B42" s="5" t="s">
        <v>20</v>
      </c>
      <c r="C42" s="5"/>
      <c r="D42" s="5"/>
      <c r="E42" s="5"/>
      <c r="F42" s="5"/>
      <c r="G42" s="5"/>
      <c r="H42" s="5"/>
      <c r="I42" s="5"/>
      <c r="J42" s="5"/>
      <c r="K42" s="5"/>
    </row>
    <row r="43" spans="2:11" ht="27.75" customHeight="1" x14ac:dyDescent="0.45">
      <c r="B43" s="4" t="s">
        <v>21</v>
      </c>
      <c r="C43" s="4"/>
      <c r="D43" s="4"/>
      <c r="E43" s="4"/>
      <c r="F43" s="4"/>
      <c r="G43" s="4"/>
      <c r="H43" s="4"/>
      <c r="I43" s="4"/>
      <c r="J43" s="4"/>
      <c r="K43" s="4"/>
    </row>
    <row r="44" spans="2:11" ht="6" customHeight="1" x14ac:dyDescent="0.45"/>
    <row r="47" spans="2:11" ht="21.75" customHeight="1" x14ac:dyDescent="0.45">
      <c r="B47" s="3" t="s">
        <v>22</v>
      </c>
      <c r="C47" s="3"/>
      <c r="D47" s="3"/>
      <c r="E47" s="3"/>
      <c r="F47" s="3"/>
      <c r="G47" s="3"/>
      <c r="H47" s="3"/>
      <c r="I47" s="3"/>
      <c r="J47" s="3"/>
      <c r="K47" s="3"/>
    </row>
    <row r="48" spans="2:11" ht="19.5" customHeight="1" x14ac:dyDescent="0.45">
      <c r="B48" s="16"/>
      <c r="C48" s="2" t="s">
        <v>23</v>
      </c>
      <c r="D48" s="2"/>
      <c r="E48" s="2"/>
      <c r="F48" s="2"/>
      <c r="G48" s="2"/>
      <c r="H48" s="2"/>
      <c r="I48" s="2"/>
      <c r="J48" s="2"/>
      <c r="K48" s="2"/>
    </row>
    <row r="49" spans="1:12" ht="19.5" customHeight="1" x14ac:dyDescent="0.45">
      <c r="B49" s="17"/>
      <c r="C49" s="2" t="s">
        <v>24</v>
      </c>
      <c r="D49" s="2"/>
      <c r="E49" s="2"/>
      <c r="F49" s="2"/>
      <c r="G49" s="2"/>
      <c r="H49" s="2"/>
      <c r="I49" s="2"/>
      <c r="J49" s="2"/>
      <c r="K49" s="2"/>
    </row>
    <row r="50" spans="1:12" ht="19.5" customHeight="1" x14ac:dyDescent="0.45">
      <c r="B50" s="18"/>
      <c r="C50" s="2" t="s">
        <v>25</v>
      </c>
      <c r="D50" s="2"/>
      <c r="E50" s="2"/>
      <c r="F50" s="2"/>
      <c r="G50" s="2"/>
      <c r="H50" s="2"/>
      <c r="I50" s="2"/>
      <c r="J50" s="2"/>
      <c r="K50" s="2"/>
    </row>
    <row r="51" spans="1:12" ht="19.5" customHeight="1" x14ac:dyDescent="0.45">
      <c r="B51" s="19"/>
      <c r="C51" s="2" t="s">
        <v>26</v>
      </c>
      <c r="D51" s="2"/>
      <c r="E51" s="2"/>
      <c r="F51" s="2"/>
      <c r="G51" s="2"/>
      <c r="H51" s="2"/>
      <c r="I51" s="2"/>
      <c r="J51" s="2"/>
      <c r="K51" s="2"/>
    </row>
    <row r="54" spans="1:12" ht="18" customHeight="1" x14ac:dyDescent="0.45">
      <c r="A54" s="1" t="s">
        <v>27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</sheetData>
  <mergeCells count="29">
    <mergeCell ref="C50:K50"/>
    <mergeCell ref="C51:K51"/>
    <mergeCell ref="A54:L54"/>
    <mergeCell ref="F2:G2"/>
    <mergeCell ref="B42:K42"/>
    <mergeCell ref="B43:K43"/>
    <mergeCell ref="B47:K47"/>
    <mergeCell ref="C48:K48"/>
    <mergeCell ref="C49:K49"/>
    <mergeCell ref="B34:K34"/>
    <mergeCell ref="B36:K36"/>
    <mergeCell ref="B37:K37"/>
    <mergeCell ref="B39:K39"/>
    <mergeCell ref="B40:K40"/>
    <mergeCell ref="B27:K27"/>
    <mergeCell ref="B28:K28"/>
    <mergeCell ref="B30:K30"/>
    <mergeCell ref="B31:K31"/>
    <mergeCell ref="B33:K33"/>
    <mergeCell ref="B16:K17"/>
    <mergeCell ref="B18:K19"/>
    <mergeCell ref="B20:K20"/>
    <mergeCell ref="B21:K22"/>
    <mergeCell ref="B25:K25"/>
    <mergeCell ref="B3:K3"/>
    <mergeCell ref="B5:K7"/>
    <mergeCell ref="B8:K9"/>
    <mergeCell ref="B10:K10"/>
    <mergeCell ref="B15:K15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1"/>
  <sheetViews>
    <sheetView showGridLines="0" zoomScaleNormal="100" workbookViewId="0">
      <selection sqref="A1:M1"/>
    </sheetView>
  </sheetViews>
  <sheetFormatPr baseColWidth="10" defaultColWidth="8.6640625" defaultRowHeight="14.25" x14ac:dyDescent="0.45"/>
  <cols>
    <col min="1" max="1" width="2" customWidth="1"/>
    <col min="2" max="2" width="40" customWidth="1"/>
    <col min="3" max="3" width="22" customWidth="1"/>
    <col min="4" max="4" width="5" customWidth="1"/>
    <col min="5" max="5" width="38" customWidth="1"/>
  </cols>
  <sheetData>
    <row r="1" spans="1:16" ht="43.5" customHeight="1" x14ac:dyDescent="0.45">
      <c r="A1" s="64" t="e" vm="1">
        <v>#VALUE!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5" t="s">
        <v>3</v>
      </c>
      <c r="O1" s="65"/>
      <c r="P1" s="65"/>
    </row>
    <row r="2" spans="1:16" ht="21.75" customHeight="1" x14ac:dyDescent="0.45">
      <c r="A2" s="6" t="s">
        <v>28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7.5" customHeight="1" x14ac:dyDescent="0.4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5" spans="1:16" ht="21.75" customHeight="1" x14ac:dyDescent="0.45">
      <c r="B5" s="66" t="s">
        <v>29</v>
      </c>
      <c r="C5" s="66"/>
      <c r="D5" s="66"/>
      <c r="E5" s="66"/>
    </row>
    <row r="6" spans="1:16" ht="19.5" customHeight="1" x14ac:dyDescent="0.45">
      <c r="B6" s="21" t="s">
        <v>30</v>
      </c>
      <c r="C6" s="22" t="s">
        <v>31</v>
      </c>
    </row>
    <row r="7" spans="1:16" ht="19.5" customHeight="1" x14ac:dyDescent="0.45">
      <c r="B7" s="21" t="s">
        <v>32</v>
      </c>
      <c r="C7" s="22" t="s">
        <v>33</v>
      </c>
    </row>
    <row r="8" spans="1:16" ht="19.5" customHeight="1" x14ac:dyDescent="0.45">
      <c r="B8" s="21" t="s">
        <v>34</v>
      </c>
      <c r="C8" s="23" t="s">
        <v>35</v>
      </c>
    </row>
    <row r="10" spans="1:16" ht="21.75" customHeight="1" x14ac:dyDescent="0.45">
      <c r="B10" s="66" t="s">
        <v>36</v>
      </c>
      <c r="C10" s="66"/>
      <c r="D10" s="66"/>
      <c r="E10" s="66"/>
    </row>
    <row r="11" spans="1:16" ht="19.5" customHeight="1" x14ac:dyDescent="0.45">
      <c r="B11" s="21" t="s">
        <v>37</v>
      </c>
      <c r="C11" s="22" t="s">
        <v>38</v>
      </c>
      <c r="E11" s="24" t="s">
        <v>39</v>
      </c>
    </row>
    <row r="12" spans="1:16" ht="19.5" customHeight="1" x14ac:dyDescent="0.45">
      <c r="B12" s="21" t="s">
        <v>40</v>
      </c>
      <c r="C12" s="25">
        <v>0.21199999999999999</v>
      </c>
      <c r="E12" s="24" t="s">
        <v>41</v>
      </c>
    </row>
    <row r="13" spans="1:16" ht="19.5" customHeight="1" x14ac:dyDescent="0.45">
      <c r="B13" s="21" t="s">
        <v>42</v>
      </c>
      <c r="C13" s="22" t="s">
        <v>43</v>
      </c>
      <c r="E13" s="24" t="s">
        <v>44</v>
      </c>
    </row>
    <row r="14" spans="1:16" ht="19.5" customHeight="1" x14ac:dyDescent="0.45">
      <c r="B14" s="21" t="s">
        <v>45</v>
      </c>
      <c r="C14" s="25">
        <v>0.159</v>
      </c>
      <c r="E14" s="24" t="s">
        <v>46</v>
      </c>
    </row>
    <row r="15" spans="1:16" ht="19.5" customHeight="1" x14ac:dyDescent="0.45">
      <c r="B15" s="21" t="s">
        <v>47</v>
      </c>
      <c r="C15" s="22" t="s">
        <v>43</v>
      </c>
      <c r="E15" s="24" t="s">
        <v>48</v>
      </c>
    </row>
    <row r="16" spans="1:16" ht="19.5" customHeight="1" x14ac:dyDescent="0.45">
      <c r="B16" s="21" t="s">
        <v>49</v>
      </c>
      <c r="C16" s="25">
        <v>1.7000000000000001E-2</v>
      </c>
      <c r="E16" s="24" t="s">
        <v>50</v>
      </c>
    </row>
    <row r="18" spans="2:5" ht="21.75" customHeight="1" x14ac:dyDescent="0.45">
      <c r="B18" s="66" t="s">
        <v>51</v>
      </c>
      <c r="C18" s="66"/>
      <c r="D18" s="66"/>
      <c r="E18" s="66"/>
    </row>
    <row r="19" spans="2:5" ht="19.5" customHeight="1" x14ac:dyDescent="0.45">
      <c r="B19" s="21" t="s">
        <v>52</v>
      </c>
      <c r="C19" s="26">
        <v>3500</v>
      </c>
      <c r="E19" s="24" t="s">
        <v>53</v>
      </c>
    </row>
    <row r="20" spans="2:5" ht="19.5" customHeight="1" x14ac:dyDescent="0.45">
      <c r="B20" s="21" t="s">
        <v>54</v>
      </c>
      <c r="C20" s="25">
        <v>0.4</v>
      </c>
      <c r="E20" s="24" t="s">
        <v>55</v>
      </c>
    </row>
    <row r="21" spans="2:5" ht="19.5" customHeight="1" x14ac:dyDescent="0.45">
      <c r="B21" s="21" t="s">
        <v>56</v>
      </c>
      <c r="C21" s="25">
        <v>0.2</v>
      </c>
      <c r="E21" s="24" t="s">
        <v>57</v>
      </c>
    </row>
    <row r="22" spans="2:5" ht="19.5" customHeight="1" x14ac:dyDescent="0.45">
      <c r="B22" s="21" t="s">
        <v>58</v>
      </c>
      <c r="C22" s="25">
        <v>0.15</v>
      </c>
      <c r="E22" s="24" t="s">
        <v>59</v>
      </c>
    </row>
    <row r="24" spans="2:5" ht="21.75" customHeight="1" x14ac:dyDescent="0.45">
      <c r="B24" s="66" t="s">
        <v>60</v>
      </c>
      <c r="C24" s="66"/>
      <c r="D24" s="66"/>
      <c r="E24" s="66"/>
    </row>
    <row r="25" spans="2:5" ht="19.5" customHeight="1" x14ac:dyDescent="0.45">
      <c r="B25" s="21" t="s">
        <v>61</v>
      </c>
      <c r="C25" s="26">
        <v>350</v>
      </c>
      <c r="E25" s="24" t="s">
        <v>62</v>
      </c>
    </row>
    <row r="26" spans="2:5" ht="19.5" customHeight="1" x14ac:dyDescent="0.45">
      <c r="B26" s="21" t="s">
        <v>63</v>
      </c>
      <c r="C26" s="25">
        <v>0.05</v>
      </c>
      <c r="E26" s="24" t="s">
        <v>64</v>
      </c>
    </row>
    <row r="27" spans="2:5" ht="19.5" customHeight="1" x14ac:dyDescent="0.45">
      <c r="B27" s="21" t="s">
        <v>65</v>
      </c>
      <c r="C27" s="26">
        <v>500</v>
      </c>
      <c r="E27" s="24" t="s">
        <v>66</v>
      </c>
    </row>
    <row r="28" spans="2:5" ht="19.5" customHeight="1" x14ac:dyDescent="0.45">
      <c r="B28" s="21" t="s">
        <v>67</v>
      </c>
      <c r="C28" s="26">
        <v>2000</v>
      </c>
      <c r="E28" s="24" t="s">
        <v>68</v>
      </c>
    </row>
    <row r="30" spans="2:5" ht="21.75" customHeight="1" x14ac:dyDescent="0.45">
      <c r="B30" s="66" t="s">
        <v>69</v>
      </c>
      <c r="C30" s="66"/>
      <c r="D30" s="66"/>
      <c r="E30" s="66"/>
    </row>
    <row r="31" spans="2:5" ht="19.5" customHeight="1" x14ac:dyDescent="0.45">
      <c r="B31" s="21" t="s">
        <v>70</v>
      </c>
      <c r="C31" s="26">
        <v>0</v>
      </c>
    </row>
    <row r="32" spans="2:5" ht="19.5" customHeight="1" x14ac:dyDescent="0.45">
      <c r="B32" s="21" t="s">
        <v>71</v>
      </c>
      <c r="C32" s="26">
        <v>0</v>
      </c>
    </row>
    <row r="33" spans="1:16" ht="19.5" customHeight="1" x14ac:dyDescent="0.45">
      <c r="B33" s="21" t="s">
        <v>72</v>
      </c>
      <c r="C33" s="26">
        <v>50</v>
      </c>
      <c r="E33" s="24" t="s">
        <v>73</v>
      </c>
    </row>
    <row r="34" spans="1:16" ht="19.5" customHeight="1" x14ac:dyDescent="0.45">
      <c r="B34" s="21" t="s">
        <v>74</v>
      </c>
      <c r="C34" s="26">
        <v>3000</v>
      </c>
      <c r="E34" s="24" t="s">
        <v>75</v>
      </c>
    </row>
    <row r="35" spans="1:16" ht="19.5" customHeight="1" x14ac:dyDescent="0.45">
      <c r="B35" s="21" t="s">
        <v>76</v>
      </c>
      <c r="C35" s="26">
        <v>5000</v>
      </c>
    </row>
    <row r="36" spans="1:16" ht="19.5" customHeight="1" x14ac:dyDescent="0.45">
      <c r="B36" s="21" t="s">
        <v>77</v>
      </c>
      <c r="C36" s="26">
        <v>0</v>
      </c>
    </row>
    <row r="37" spans="1:16" ht="19.5" customHeight="1" x14ac:dyDescent="0.45">
      <c r="B37" s="21" t="s">
        <v>78</v>
      </c>
      <c r="C37" s="26">
        <v>0</v>
      </c>
      <c r="E37" s="24" t="s">
        <v>79</v>
      </c>
    </row>
    <row r="41" spans="1:16" ht="18" customHeight="1" x14ac:dyDescent="0.45">
      <c r="A41" s="1" t="s">
        <v>80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</sheetData>
  <mergeCells count="9">
    <mergeCell ref="B18:E18"/>
    <mergeCell ref="B24:E24"/>
    <mergeCell ref="B30:E30"/>
    <mergeCell ref="A41:P41"/>
    <mergeCell ref="A1:M1"/>
    <mergeCell ref="N1:P1"/>
    <mergeCell ref="A2:P2"/>
    <mergeCell ref="B5:E5"/>
    <mergeCell ref="B10:E10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5"/>
  <sheetViews>
    <sheetView showGridLines="0" zoomScaleNormal="100" workbookViewId="0">
      <selection sqref="A1:M1"/>
    </sheetView>
  </sheetViews>
  <sheetFormatPr baseColWidth="10" defaultColWidth="8.6640625" defaultRowHeight="14.25" x14ac:dyDescent="0.45"/>
  <cols>
    <col min="1" max="1" width="2" customWidth="1"/>
    <col min="2" max="2" width="28" customWidth="1"/>
    <col min="3" max="14" width="9" customWidth="1"/>
    <col min="15" max="17" width="12" customWidth="1"/>
  </cols>
  <sheetData>
    <row r="1" spans="1:17" ht="43.5" customHeight="1" x14ac:dyDescent="0.45">
      <c r="A1" s="64" t="e" vm="1">
        <v>#VALUE!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5" t="s">
        <v>3</v>
      </c>
      <c r="O1" s="65"/>
      <c r="P1" s="65"/>
    </row>
    <row r="2" spans="1:17" ht="21.75" customHeight="1" x14ac:dyDescent="0.45">
      <c r="A2" s="6" t="s">
        <v>81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7" ht="7.5" customHeight="1" x14ac:dyDescent="0.4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5" spans="1:17" ht="24" customHeight="1" x14ac:dyDescent="0.45">
      <c r="B5" s="27" t="s">
        <v>82</v>
      </c>
      <c r="C5" s="28" t="s">
        <v>83</v>
      </c>
      <c r="D5" s="28" t="s">
        <v>84</v>
      </c>
      <c r="E5" s="28" t="s">
        <v>85</v>
      </c>
      <c r="F5" s="28" t="s">
        <v>86</v>
      </c>
      <c r="G5" s="28" t="s">
        <v>87</v>
      </c>
      <c r="H5" s="28" t="s">
        <v>88</v>
      </c>
      <c r="I5" s="28" t="s">
        <v>89</v>
      </c>
      <c r="J5" s="28" t="s">
        <v>90</v>
      </c>
      <c r="K5" s="28" t="s">
        <v>91</v>
      </c>
      <c r="L5" s="28" t="s">
        <v>92</v>
      </c>
      <c r="M5" s="28" t="s">
        <v>93</v>
      </c>
      <c r="N5" s="28" t="s">
        <v>94</v>
      </c>
      <c r="O5" s="29" t="s">
        <v>95</v>
      </c>
      <c r="P5" s="29" t="s">
        <v>96</v>
      </c>
      <c r="Q5" s="29" t="s">
        <v>97</v>
      </c>
    </row>
    <row r="6" spans="1:17" ht="25.5" customHeight="1" x14ac:dyDescent="0.45">
      <c r="B6" s="30" t="s">
        <v>98</v>
      </c>
      <c r="C6" s="31">
        <f>Hypotheses!C19*Hypotheses!C20</f>
        <v>1400</v>
      </c>
      <c r="D6" s="31">
        <f>Hypotheses!C19*0.55</f>
        <v>1925.0000000000002</v>
      </c>
      <c r="E6" s="31">
        <f>Hypotheses!C19*0.7</f>
        <v>2450</v>
      </c>
      <c r="F6" s="31">
        <f>Hypotheses!C19*0.8</f>
        <v>2800</v>
      </c>
      <c r="G6" s="31">
        <f>Hypotheses!C19*0.9</f>
        <v>3150</v>
      </c>
      <c r="H6" s="31">
        <f>Hypotheses!C19*1</f>
        <v>3500</v>
      </c>
      <c r="I6" s="31">
        <f>Hypotheses!C19*1</f>
        <v>3500</v>
      </c>
      <c r="J6" s="31">
        <f>Hypotheses!C19*1</f>
        <v>3500</v>
      </c>
      <c r="K6" s="31">
        <f>Hypotheses!C19*1</f>
        <v>3500</v>
      </c>
      <c r="L6" s="31">
        <f>Hypotheses!C19*1</f>
        <v>3500</v>
      </c>
      <c r="M6" s="31">
        <f>Hypotheses!C19*1</f>
        <v>3500</v>
      </c>
      <c r="N6" s="31">
        <f>Hypotheses!C19*1</f>
        <v>3500</v>
      </c>
      <c r="O6" s="32">
        <f>SUM(C6:N6)</f>
        <v>36225</v>
      </c>
      <c r="P6" s="32">
        <f>O6*(1+Hypotheses!C21)</f>
        <v>43470</v>
      </c>
      <c r="Q6" s="32">
        <f>P6*(1+Hypotheses!C22)</f>
        <v>49990.499999999993</v>
      </c>
    </row>
    <row r="8" spans="1:17" ht="19.5" customHeight="1" x14ac:dyDescent="0.45">
      <c r="B8" s="33" t="s">
        <v>99</v>
      </c>
      <c r="C8" s="34">
        <v>500</v>
      </c>
      <c r="D8" s="34">
        <v>500</v>
      </c>
      <c r="E8" s="34">
        <v>500</v>
      </c>
      <c r="F8" s="34">
        <v>500</v>
      </c>
      <c r="G8" s="34">
        <v>500</v>
      </c>
      <c r="H8" s="34">
        <v>500</v>
      </c>
      <c r="I8" s="34">
        <v>500</v>
      </c>
      <c r="J8" s="34">
        <v>500</v>
      </c>
      <c r="K8" s="34">
        <v>500</v>
      </c>
      <c r="L8" s="34">
        <v>500</v>
      </c>
      <c r="M8" s="34">
        <v>500</v>
      </c>
      <c r="N8" s="34">
        <v>500</v>
      </c>
    </row>
    <row r="9" spans="1:17" ht="19.5" customHeight="1" x14ac:dyDescent="0.45">
      <c r="B9" s="35" t="s">
        <v>100</v>
      </c>
      <c r="C9" s="36">
        <f t="shared" ref="C9:N9" si="0">IFERROR(C6/C8,0)</f>
        <v>2.8</v>
      </c>
      <c r="D9" s="36">
        <f t="shared" si="0"/>
        <v>3.8500000000000005</v>
      </c>
      <c r="E9" s="36">
        <f t="shared" si="0"/>
        <v>4.9000000000000004</v>
      </c>
      <c r="F9" s="36">
        <f t="shared" si="0"/>
        <v>5.6</v>
      </c>
      <c r="G9" s="36">
        <f t="shared" si="0"/>
        <v>6.3</v>
      </c>
      <c r="H9" s="36">
        <f t="shared" si="0"/>
        <v>7</v>
      </c>
      <c r="I9" s="36">
        <f t="shared" si="0"/>
        <v>7</v>
      </c>
      <c r="J9" s="36">
        <f t="shared" si="0"/>
        <v>7</v>
      </c>
      <c r="K9" s="36">
        <f t="shared" si="0"/>
        <v>7</v>
      </c>
      <c r="L9" s="36">
        <f t="shared" si="0"/>
        <v>7</v>
      </c>
      <c r="M9" s="36">
        <f t="shared" si="0"/>
        <v>7</v>
      </c>
      <c r="N9" s="36">
        <f t="shared" si="0"/>
        <v>7</v>
      </c>
    </row>
    <row r="11" spans="1:17" ht="18" customHeight="1" x14ac:dyDescent="0.45">
      <c r="B11" s="67" t="s">
        <v>101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5" spans="1:17" ht="18" customHeight="1" x14ac:dyDescent="0.45">
      <c r="A15" s="1" t="s">
        <v>80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</sheetData>
  <mergeCells count="5">
    <mergeCell ref="A1:M1"/>
    <mergeCell ref="N1:P1"/>
    <mergeCell ref="A2:P2"/>
    <mergeCell ref="B11:Q11"/>
    <mergeCell ref="A15:P15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2"/>
  <sheetViews>
    <sheetView showGridLines="0" zoomScaleNormal="100" workbookViewId="0">
      <selection sqref="A1:M1"/>
    </sheetView>
  </sheetViews>
  <sheetFormatPr baseColWidth="10" defaultColWidth="8.6640625" defaultRowHeight="14.25" x14ac:dyDescent="0.45"/>
  <cols>
    <col min="1" max="1" width="2" customWidth="1"/>
    <col min="2" max="2" width="32" customWidth="1"/>
    <col min="3" max="14" width="9" customWidth="1"/>
    <col min="15" max="17" width="12" customWidth="1"/>
  </cols>
  <sheetData>
    <row r="1" spans="1:17" ht="43.5" customHeight="1" x14ac:dyDescent="0.45">
      <c r="A1" s="64" t="e" vm="1">
        <v>#VALUE!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5" t="s">
        <v>3</v>
      </c>
      <c r="O1" s="65"/>
      <c r="P1" s="65"/>
    </row>
    <row r="2" spans="1:17" ht="21.75" customHeight="1" x14ac:dyDescent="0.45">
      <c r="A2" s="6" t="s">
        <v>102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7" ht="7.5" customHeight="1" x14ac:dyDescent="0.4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5" spans="1:17" ht="24" customHeight="1" x14ac:dyDescent="0.45">
      <c r="B5" s="27" t="s">
        <v>82</v>
      </c>
      <c r="C5" s="28" t="s">
        <v>83</v>
      </c>
      <c r="D5" s="28" t="s">
        <v>84</v>
      </c>
      <c r="E5" s="28" t="s">
        <v>85</v>
      </c>
      <c r="F5" s="28" t="s">
        <v>86</v>
      </c>
      <c r="G5" s="28" t="s">
        <v>87</v>
      </c>
      <c r="H5" s="28" t="s">
        <v>88</v>
      </c>
      <c r="I5" s="28" t="s">
        <v>89</v>
      </c>
      <c r="J5" s="28" t="s">
        <v>90</v>
      </c>
      <c r="K5" s="28" t="s">
        <v>91</v>
      </c>
      <c r="L5" s="28" t="s">
        <v>92</v>
      </c>
      <c r="M5" s="28" t="s">
        <v>93</v>
      </c>
      <c r="N5" s="28" t="s">
        <v>94</v>
      </c>
      <c r="O5" s="29" t="s">
        <v>95</v>
      </c>
      <c r="P5" s="29" t="s">
        <v>96</v>
      </c>
      <c r="Q5" s="29" t="s">
        <v>97</v>
      </c>
    </row>
    <row r="6" spans="1:17" ht="21.75" customHeight="1" x14ac:dyDescent="0.45">
      <c r="B6" s="66" t="s">
        <v>103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</row>
    <row r="7" spans="1:17" ht="21.75" customHeight="1" x14ac:dyDescent="0.45">
      <c r="B7" s="21" t="s">
        <v>104</v>
      </c>
      <c r="C7" s="37">
        <f>'Previsionnel CA'!C6*Hypotheses!C12</f>
        <v>296.8</v>
      </c>
      <c r="D7" s="37">
        <f>'Previsionnel CA'!D6*Hypotheses!C12</f>
        <v>408.1</v>
      </c>
      <c r="E7" s="37">
        <f>'Previsionnel CA'!E6*Hypotheses!C12</f>
        <v>519.4</v>
      </c>
      <c r="F7" s="37">
        <f>'Previsionnel CA'!F6*Hypotheses!C12</f>
        <v>593.6</v>
      </c>
      <c r="G7" s="37">
        <f>'Previsionnel CA'!G6*Hypotheses!C12</f>
        <v>667.8</v>
      </c>
      <c r="H7" s="37">
        <f>'Previsionnel CA'!H6*Hypotheses!C12</f>
        <v>742</v>
      </c>
      <c r="I7" s="37">
        <f>'Previsionnel CA'!I6*Hypotheses!C12</f>
        <v>742</v>
      </c>
      <c r="J7" s="37">
        <f>'Previsionnel CA'!J6*Hypotheses!C12</f>
        <v>742</v>
      </c>
      <c r="K7" s="37">
        <f>'Previsionnel CA'!K6*Hypotheses!C12</f>
        <v>742</v>
      </c>
      <c r="L7" s="37">
        <f>'Previsionnel CA'!L6*Hypotheses!C12</f>
        <v>742</v>
      </c>
      <c r="M7" s="37">
        <f>'Previsionnel CA'!M6*Hypotheses!C12</f>
        <v>742</v>
      </c>
      <c r="N7" s="37">
        <f>'Previsionnel CA'!N6*Hypotheses!C12</f>
        <v>742</v>
      </c>
      <c r="O7" s="38">
        <f>SUM(C7:N7)</f>
        <v>7679.7</v>
      </c>
      <c r="P7" s="38">
        <f>'Previsionnel CA'!P6*Hypotheses!C12</f>
        <v>9215.64</v>
      </c>
      <c r="Q7" s="38">
        <f>'Previsionnel CA'!Q6*Hypotheses!C12</f>
        <v>10597.985999999999</v>
      </c>
    </row>
    <row r="8" spans="1:17" ht="18" customHeight="1" x14ac:dyDescent="0.45">
      <c r="B8" s="67" t="s">
        <v>105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10" spans="1:17" ht="21.75" customHeight="1" x14ac:dyDescent="0.45">
      <c r="B10" s="66" t="s">
        <v>106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</row>
    <row r="11" spans="1:17" ht="21.75" customHeight="1" x14ac:dyDescent="0.45">
      <c r="B11" s="21" t="s">
        <v>107</v>
      </c>
      <c r="C11" s="37">
        <f>Hypotheses!C25</f>
        <v>350</v>
      </c>
      <c r="D11" s="37">
        <f>Hypotheses!C25</f>
        <v>350</v>
      </c>
      <c r="E11" s="37">
        <f>Hypotheses!C25</f>
        <v>350</v>
      </c>
      <c r="F11" s="37">
        <f>Hypotheses!C25</f>
        <v>350</v>
      </c>
      <c r="G11" s="37">
        <f>Hypotheses!C25</f>
        <v>350</v>
      </c>
      <c r="H11" s="37">
        <f>Hypotheses!C25</f>
        <v>350</v>
      </c>
      <c r="I11" s="37">
        <f>Hypotheses!C25</f>
        <v>350</v>
      </c>
      <c r="J11" s="37">
        <f>Hypotheses!C25</f>
        <v>350</v>
      </c>
      <c r="K11" s="37">
        <f>Hypotheses!C25</f>
        <v>350</v>
      </c>
      <c r="L11" s="37">
        <f>Hypotheses!C25</f>
        <v>350</v>
      </c>
      <c r="M11" s="37">
        <f>Hypotheses!C25</f>
        <v>350</v>
      </c>
      <c r="N11" s="37">
        <f>Hypotheses!C25</f>
        <v>350</v>
      </c>
      <c r="O11" s="38">
        <f>SUM(C11:N11)</f>
        <v>4200</v>
      </c>
      <c r="P11" s="38">
        <f>Hypotheses!C25*12</f>
        <v>4200</v>
      </c>
      <c r="Q11" s="38">
        <f>Hypotheses!C25*12</f>
        <v>4200</v>
      </c>
    </row>
    <row r="12" spans="1:17" ht="21.75" customHeight="1" x14ac:dyDescent="0.45">
      <c r="B12" s="21" t="s">
        <v>108</v>
      </c>
      <c r="C12" s="37">
        <f>0</f>
        <v>0</v>
      </c>
      <c r="D12" s="37">
        <f>0</f>
        <v>0</v>
      </c>
      <c r="E12" s="37">
        <f>0</f>
        <v>0</v>
      </c>
      <c r="F12" s="37">
        <f>0</f>
        <v>0</v>
      </c>
      <c r="G12" s="37">
        <f>0</f>
        <v>0</v>
      </c>
      <c r="H12" s="37">
        <f>0</f>
        <v>0</v>
      </c>
      <c r="I12" s="37">
        <f>0</f>
        <v>0</v>
      </c>
      <c r="J12" s="37">
        <f>0</f>
        <v>0</v>
      </c>
      <c r="K12" s="37">
        <f>0</f>
        <v>0</v>
      </c>
      <c r="L12" s="37">
        <f>0</f>
        <v>0</v>
      </c>
      <c r="M12" s="37">
        <f>0</f>
        <v>0</v>
      </c>
      <c r="N12" s="37">
        <f>0</f>
        <v>0</v>
      </c>
      <c r="O12" s="38">
        <f>SUM(C12:N12)</f>
        <v>0</v>
      </c>
      <c r="P12" s="38">
        <f>Hypotheses!C27</f>
        <v>500</v>
      </c>
      <c r="Q12" s="38">
        <f>Hypotheses!C27</f>
        <v>500</v>
      </c>
    </row>
    <row r="14" spans="1:17" ht="21.75" customHeight="1" x14ac:dyDescent="0.45">
      <c r="B14" s="66" t="s">
        <v>109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</row>
    <row r="15" spans="1:17" ht="21.75" customHeight="1" x14ac:dyDescent="0.45">
      <c r="B15" s="21" t="s">
        <v>110</v>
      </c>
      <c r="C15" s="37">
        <f>'Previsionnel CA'!C6*Hypotheses!C26</f>
        <v>70</v>
      </c>
      <c r="D15" s="37">
        <f>'Previsionnel CA'!D6*Hypotheses!C26</f>
        <v>96.250000000000014</v>
      </c>
      <c r="E15" s="37">
        <f>'Previsionnel CA'!E6*Hypotheses!C26</f>
        <v>122.5</v>
      </c>
      <c r="F15" s="37">
        <f>'Previsionnel CA'!F6*Hypotheses!C26</f>
        <v>140</v>
      </c>
      <c r="G15" s="37">
        <f>'Previsionnel CA'!G6*Hypotheses!C26</f>
        <v>157.5</v>
      </c>
      <c r="H15" s="37">
        <f>'Previsionnel CA'!H6*Hypotheses!C26</f>
        <v>175</v>
      </c>
      <c r="I15" s="37">
        <f>'Previsionnel CA'!I6*Hypotheses!C26</f>
        <v>175</v>
      </c>
      <c r="J15" s="37">
        <f>'Previsionnel CA'!J6*Hypotheses!C26</f>
        <v>175</v>
      </c>
      <c r="K15" s="37">
        <f>'Previsionnel CA'!K6*Hypotheses!C26</f>
        <v>175</v>
      </c>
      <c r="L15" s="37">
        <f>'Previsionnel CA'!L6*Hypotheses!C26</f>
        <v>175</v>
      </c>
      <c r="M15" s="37">
        <f>'Previsionnel CA'!M6*Hypotheses!C26</f>
        <v>175</v>
      </c>
      <c r="N15" s="37">
        <f>'Previsionnel CA'!N6*Hypotheses!C26</f>
        <v>175</v>
      </c>
      <c r="O15" s="38">
        <f>SUM(C15:N15)</f>
        <v>1811.25</v>
      </c>
      <c r="P15" s="38">
        <f>'Previsionnel CA'!P6*Hypotheses!C26</f>
        <v>2173.5</v>
      </c>
      <c r="Q15" s="38">
        <f>'Previsionnel CA'!Q6*Hypotheses!C26</f>
        <v>2499.5249999999996</v>
      </c>
    </row>
    <row r="17" spans="1:17" ht="27.75" customHeight="1" x14ac:dyDescent="0.45">
      <c r="B17" s="39" t="s">
        <v>111</v>
      </c>
      <c r="C17" s="40">
        <f t="shared" ref="C17:N17" si="0">C7+C11+C12+C15</f>
        <v>716.8</v>
      </c>
      <c r="D17" s="40">
        <f t="shared" si="0"/>
        <v>854.35</v>
      </c>
      <c r="E17" s="40">
        <f t="shared" si="0"/>
        <v>991.9</v>
      </c>
      <c r="F17" s="40">
        <f t="shared" si="0"/>
        <v>1083.5999999999999</v>
      </c>
      <c r="G17" s="40">
        <f t="shared" si="0"/>
        <v>1175.3</v>
      </c>
      <c r="H17" s="40">
        <f t="shared" si="0"/>
        <v>1267</v>
      </c>
      <c r="I17" s="40">
        <f t="shared" si="0"/>
        <v>1267</v>
      </c>
      <c r="J17" s="40">
        <f t="shared" si="0"/>
        <v>1267</v>
      </c>
      <c r="K17" s="40">
        <f t="shared" si="0"/>
        <v>1267</v>
      </c>
      <c r="L17" s="40">
        <f t="shared" si="0"/>
        <v>1267</v>
      </c>
      <c r="M17" s="40">
        <f t="shared" si="0"/>
        <v>1267</v>
      </c>
      <c r="N17" s="40">
        <f t="shared" si="0"/>
        <v>1267</v>
      </c>
      <c r="O17" s="40">
        <f>SUM(C17:N17)</f>
        <v>13690.95</v>
      </c>
      <c r="P17" s="40">
        <f>P7+P11+P12+P15</f>
        <v>16089.14</v>
      </c>
      <c r="Q17" s="40">
        <f>Q7+Q11+Q12+Q15</f>
        <v>17797.510999999999</v>
      </c>
    </row>
    <row r="22" spans="1:17" ht="18" customHeight="1" x14ac:dyDescent="0.45">
      <c r="A22" s="1" t="s">
        <v>80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</sheetData>
  <mergeCells count="8">
    <mergeCell ref="B10:Q10"/>
    <mergeCell ref="B14:Q14"/>
    <mergeCell ref="A22:P22"/>
    <mergeCell ref="A1:M1"/>
    <mergeCell ref="N1:P1"/>
    <mergeCell ref="A2:P2"/>
    <mergeCell ref="B6:Q6"/>
    <mergeCell ref="B8:Q8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9"/>
  <sheetViews>
    <sheetView showGridLines="0" zoomScaleNormal="100" workbookViewId="0">
      <selection sqref="A1:M1"/>
    </sheetView>
  </sheetViews>
  <sheetFormatPr baseColWidth="10" defaultColWidth="8.6640625" defaultRowHeight="14.25" x14ac:dyDescent="0.45"/>
  <cols>
    <col min="1" max="1" width="2" customWidth="1"/>
    <col min="2" max="2" width="32" customWidth="1"/>
    <col min="3" max="14" width="9" customWidth="1"/>
    <col min="15" max="17" width="12" customWidth="1"/>
  </cols>
  <sheetData>
    <row r="1" spans="1:17" ht="43.5" customHeight="1" x14ac:dyDescent="0.45">
      <c r="A1" s="64" t="e" vm="1">
        <v>#VALUE!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5" t="s">
        <v>3</v>
      </c>
      <c r="O1" s="65"/>
      <c r="P1" s="65"/>
    </row>
    <row r="2" spans="1:17" ht="21.75" customHeight="1" x14ac:dyDescent="0.45">
      <c r="A2" s="6" t="s">
        <v>112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7" ht="7.5" customHeight="1" x14ac:dyDescent="0.4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5" spans="1:17" ht="24" customHeight="1" x14ac:dyDescent="0.45">
      <c r="B5" s="27" t="s">
        <v>82</v>
      </c>
      <c r="C5" s="28" t="s">
        <v>83</v>
      </c>
      <c r="D5" s="28" t="s">
        <v>84</v>
      </c>
      <c r="E5" s="28" t="s">
        <v>85</v>
      </c>
      <c r="F5" s="28" t="s">
        <v>86</v>
      </c>
      <c r="G5" s="28" t="s">
        <v>87</v>
      </c>
      <c r="H5" s="28" t="s">
        <v>88</v>
      </c>
      <c r="I5" s="28" t="s">
        <v>89</v>
      </c>
      <c r="J5" s="28" t="s">
        <v>90</v>
      </c>
      <c r="K5" s="28" t="s">
        <v>91</v>
      </c>
      <c r="L5" s="28" t="s">
        <v>92</v>
      </c>
      <c r="M5" s="28" t="s">
        <v>93</v>
      </c>
      <c r="N5" s="28" t="s">
        <v>94</v>
      </c>
      <c r="O5" s="29" t="s">
        <v>95</v>
      </c>
      <c r="P5" s="29" t="s">
        <v>96</v>
      </c>
      <c r="Q5" s="29" t="s">
        <v>97</v>
      </c>
    </row>
    <row r="6" spans="1:17" ht="21.75" customHeight="1" x14ac:dyDescent="0.45">
      <c r="B6" s="41" t="s">
        <v>113</v>
      </c>
      <c r="C6" s="37">
        <f>'Previsionnel CA'!C6</f>
        <v>1400</v>
      </c>
      <c r="D6" s="37">
        <f>'Previsionnel CA'!D6</f>
        <v>1925.0000000000002</v>
      </c>
      <c r="E6" s="37">
        <f>'Previsionnel CA'!E6</f>
        <v>2450</v>
      </c>
      <c r="F6" s="37">
        <f>'Previsionnel CA'!F6</f>
        <v>2800</v>
      </c>
      <c r="G6" s="37">
        <f>'Previsionnel CA'!G6</f>
        <v>3150</v>
      </c>
      <c r="H6" s="37">
        <f>'Previsionnel CA'!H6</f>
        <v>3500</v>
      </c>
      <c r="I6" s="37">
        <f>'Previsionnel CA'!I6</f>
        <v>3500</v>
      </c>
      <c r="J6" s="37">
        <f>'Previsionnel CA'!J6</f>
        <v>3500</v>
      </c>
      <c r="K6" s="37">
        <f>'Previsionnel CA'!K6</f>
        <v>3500</v>
      </c>
      <c r="L6" s="37">
        <f>'Previsionnel CA'!L6</f>
        <v>3500</v>
      </c>
      <c r="M6" s="37">
        <f>'Previsionnel CA'!M6</f>
        <v>3500</v>
      </c>
      <c r="N6" s="37">
        <f>'Previsionnel CA'!N6</f>
        <v>3500</v>
      </c>
      <c r="O6" s="42">
        <f>'Previsionnel CA'!O6</f>
        <v>36225</v>
      </c>
      <c r="P6" s="42">
        <f>'Previsionnel CA'!P6</f>
        <v>43470</v>
      </c>
      <c r="Q6" s="42">
        <f>'Previsionnel CA'!Q6</f>
        <v>49990.499999999993</v>
      </c>
    </row>
    <row r="7" spans="1:17" ht="21.75" customHeight="1" x14ac:dyDescent="0.45">
      <c r="B7" s="41" t="s">
        <v>114</v>
      </c>
      <c r="C7" s="37">
        <f>'Charges Cotisations'!C17</f>
        <v>716.8</v>
      </c>
      <c r="D7" s="37">
        <f>'Charges Cotisations'!D17</f>
        <v>854.35</v>
      </c>
      <c r="E7" s="37">
        <f>'Charges Cotisations'!E17</f>
        <v>991.9</v>
      </c>
      <c r="F7" s="37">
        <f>'Charges Cotisations'!F17</f>
        <v>1083.5999999999999</v>
      </c>
      <c r="G7" s="37">
        <f>'Charges Cotisations'!G17</f>
        <v>1175.3</v>
      </c>
      <c r="H7" s="37">
        <f>'Charges Cotisations'!H17</f>
        <v>1267</v>
      </c>
      <c r="I7" s="37">
        <f>'Charges Cotisations'!I17</f>
        <v>1267</v>
      </c>
      <c r="J7" s="37">
        <f>'Charges Cotisations'!J17</f>
        <v>1267</v>
      </c>
      <c r="K7" s="37">
        <f>'Charges Cotisations'!K17</f>
        <v>1267</v>
      </c>
      <c r="L7" s="37">
        <f>'Charges Cotisations'!L17</f>
        <v>1267</v>
      </c>
      <c r="M7" s="37">
        <f>'Charges Cotisations'!M17</f>
        <v>1267</v>
      </c>
      <c r="N7" s="37">
        <f>'Charges Cotisations'!N17</f>
        <v>1267</v>
      </c>
      <c r="O7" s="42">
        <f>'Charges Cotisations'!O17</f>
        <v>13690.95</v>
      </c>
      <c r="P7" s="42">
        <f>'Charges Cotisations'!P17</f>
        <v>16089.14</v>
      </c>
      <c r="Q7" s="42">
        <f>'Charges Cotisations'!Q17</f>
        <v>17797.510999999999</v>
      </c>
    </row>
    <row r="9" spans="1:17" ht="30" customHeight="1" x14ac:dyDescent="0.45">
      <c r="B9" s="43" t="s">
        <v>115</v>
      </c>
      <c r="C9" s="44">
        <f t="shared" ref="C9:Q9" si="0">C6-C7</f>
        <v>683.2</v>
      </c>
      <c r="D9" s="44">
        <f t="shared" si="0"/>
        <v>1070.6500000000001</v>
      </c>
      <c r="E9" s="44">
        <f t="shared" si="0"/>
        <v>1458.1</v>
      </c>
      <c r="F9" s="44">
        <f t="shared" si="0"/>
        <v>1716.4</v>
      </c>
      <c r="G9" s="44">
        <f t="shared" si="0"/>
        <v>1974.7</v>
      </c>
      <c r="H9" s="44">
        <f t="shared" si="0"/>
        <v>2233</v>
      </c>
      <c r="I9" s="44">
        <f t="shared" si="0"/>
        <v>2233</v>
      </c>
      <c r="J9" s="44">
        <f t="shared" si="0"/>
        <v>2233</v>
      </c>
      <c r="K9" s="44">
        <f t="shared" si="0"/>
        <v>2233</v>
      </c>
      <c r="L9" s="44">
        <f t="shared" si="0"/>
        <v>2233</v>
      </c>
      <c r="M9" s="44">
        <f t="shared" si="0"/>
        <v>2233</v>
      </c>
      <c r="N9" s="44">
        <f t="shared" si="0"/>
        <v>2233</v>
      </c>
      <c r="O9" s="44">
        <f t="shared" si="0"/>
        <v>22534.05</v>
      </c>
      <c r="P9" s="44">
        <f t="shared" si="0"/>
        <v>27380.86</v>
      </c>
      <c r="Q9" s="44">
        <f t="shared" si="0"/>
        <v>32192.988999999994</v>
      </c>
    </row>
    <row r="11" spans="1:17" ht="21.75" customHeight="1" x14ac:dyDescent="0.45">
      <c r="B11" s="66" t="s">
        <v>116</v>
      </c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</row>
    <row r="12" spans="1:17" ht="21.75" customHeight="1" x14ac:dyDescent="0.45">
      <c r="B12" s="45" t="s">
        <v>117</v>
      </c>
      <c r="C12" s="37">
        <f>C9</f>
        <v>683.2</v>
      </c>
      <c r="E12" s="37">
        <f t="shared" ref="E12:N12" si="1">D12+E9</f>
        <v>1458.1</v>
      </c>
      <c r="F12" s="37">
        <f t="shared" si="1"/>
        <v>3174.5</v>
      </c>
      <c r="G12" s="37">
        <f t="shared" si="1"/>
        <v>5149.2</v>
      </c>
      <c r="H12" s="37">
        <f t="shared" si="1"/>
        <v>7382.2</v>
      </c>
      <c r="I12" s="37">
        <f t="shared" si="1"/>
        <v>9615.2000000000007</v>
      </c>
      <c r="J12" s="37">
        <f t="shared" si="1"/>
        <v>11848.2</v>
      </c>
      <c r="K12" s="37">
        <f t="shared" si="1"/>
        <v>14081.2</v>
      </c>
      <c r="L12" s="37">
        <f t="shared" si="1"/>
        <v>16314.2</v>
      </c>
      <c r="M12" s="37">
        <f t="shared" si="1"/>
        <v>18547.2</v>
      </c>
      <c r="N12" s="37">
        <f t="shared" si="1"/>
        <v>20780.2</v>
      </c>
      <c r="O12" s="32">
        <f>N12</f>
        <v>20780.2</v>
      </c>
    </row>
    <row r="14" spans="1:17" ht="18" customHeight="1" x14ac:dyDescent="0.45">
      <c r="B14" s="68" t="s">
        <v>118</v>
      </c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9" spans="1:16" ht="18" customHeight="1" x14ac:dyDescent="0.45">
      <c r="A19" s="1" t="s">
        <v>80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</sheetData>
  <mergeCells count="6">
    <mergeCell ref="A19:P19"/>
    <mergeCell ref="A1:M1"/>
    <mergeCell ref="N1:P1"/>
    <mergeCell ref="A2:P2"/>
    <mergeCell ref="B11:Q11"/>
    <mergeCell ref="B14:Q14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9"/>
  <sheetViews>
    <sheetView showGridLines="0" topLeftCell="A15" zoomScaleNormal="100" workbookViewId="0">
      <selection activeCell="A29" sqref="A29:P29"/>
    </sheetView>
  </sheetViews>
  <sheetFormatPr baseColWidth="10" defaultColWidth="8.6640625" defaultRowHeight="14.25" x14ac:dyDescent="0.45"/>
  <cols>
    <col min="1" max="1" width="2" customWidth="1"/>
    <col min="2" max="2" width="44" customWidth="1"/>
    <col min="3" max="5" width="20" customWidth="1"/>
    <col min="6" max="6" width="32" customWidth="1"/>
  </cols>
  <sheetData>
    <row r="1" spans="1:16" ht="43.5" customHeight="1" x14ac:dyDescent="0.45">
      <c r="A1" s="64" t="e" vm="1">
        <v>#VALUE!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5" t="s">
        <v>3</v>
      </c>
      <c r="O1" s="65"/>
      <c r="P1" s="65"/>
    </row>
    <row r="2" spans="1:16" ht="21.75" customHeight="1" x14ac:dyDescent="0.45">
      <c r="A2" s="6" t="s">
        <v>119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7.5" customHeight="1" x14ac:dyDescent="0.4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5" spans="1:16" ht="21.75" customHeight="1" x14ac:dyDescent="0.45">
      <c r="B5" s="66" t="s">
        <v>120</v>
      </c>
      <c r="C5" s="66"/>
      <c r="D5" s="66"/>
      <c r="E5" s="66"/>
      <c r="F5" s="66"/>
    </row>
    <row r="6" spans="1:16" ht="25.5" customHeight="1" x14ac:dyDescent="0.45">
      <c r="B6" s="45" t="s">
        <v>121</v>
      </c>
      <c r="C6" s="46">
        <f>Hypotheses!C12</f>
        <v>0.21199999999999999</v>
      </c>
      <c r="F6" s="24" t="s">
        <v>122</v>
      </c>
    </row>
    <row r="7" spans="1:16" ht="25.5" customHeight="1" x14ac:dyDescent="0.45">
      <c r="B7" s="45" t="s">
        <v>123</v>
      </c>
      <c r="C7" s="46">
        <f>Hypotheses!C26</f>
        <v>0.05</v>
      </c>
    </row>
    <row r="8" spans="1:16" ht="25.5" customHeight="1" x14ac:dyDescent="0.45">
      <c r="B8" s="45" t="s">
        <v>124</v>
      </c>
      <c r="C8" s="47">
        <f>Hypotheses!C25</f>
        <v>350</v>
      </c>
    </row>
    <row r="9" spans="1:16" ht="25.5" customHeight="1" x14ac:dyDescent="0.45">
      <c r="B9" s="45" t="s">
        <v>125</v>
      </c>
      <c r="C9" s="47">
        <f>Hypotheses!C28</f>
        <v>2000</v>
      </c>
    </row>
    <row r="11" spans="1:16" ht="21.75" customHeight="1" x14ac:dyDescent="0.45">
      <c r="B11" s="66" t="s">
        <v>126</v>
      </c>
      <c r="C11" s="66"/>
      <c r="D11" s="66"/>
      <c r="E11" s="66"/>
      <c r="F11" s="66"/>
    </row>
    <row r="12" spans="1:16" ht="25.5" customHeight="1" x14ac:dyDescent="0.45">
      <c r="B12" s="45" t="s">
        <v>127</v>
      </c>
      <c r="C12" s="46">
        <f>IFERROR(1-C6-C7,0)</f>
        <v>0.73799999999999999</v>
      </c>
      <c r="F12" s="24" t="s">
        <v>128</v>
      </c>
    </row>
    <row r="13" spans="1:16" ht="25.5" customHeight="1" x14ac:dyDescent="0.45">
      <c r="B13" s="45" t="s">
        <v>129</v>
      </c>
      <c r="C13" s="47">
        <f>IFERROR(C8/C12,0)</f>
        <v>474.25474254742551</v>
      </c>
      <c r="F13" s="24" t="s">
        <v>130</v>
      </c>
    </row>
    <row r="14" spans="1:16" ht="25.5" customHeight="1" x14ac:dyDescent="0.45">
      <c r="B14" s="48" t="s">
        <v>131</v>
      </c>
      <c r="C14" s="49">
        <f>IFERROR((C8+C9)/C12,0)</f>
        <v>3184.2818428184282</v>
      </c>
      <c r="F14" s="24" t="s">
        <v>132</v>
      </c>
    </row>
    <row r="15" spans="1:16" ht="25.5" customHeight="1" x14ac:dyDescent="0.45">
      <c r="B15" s="45" t="s">
        <v>133</v>
      </c>
      <c r="C15" s="47">
        <f>C14*12</f>
        <v>38211.382113821135</v>
      </c>
      <c r="F15" s="24" t="s">
        <v>134</v>
      </c>
    </row>
    <row r="16" spans="1:16" ht="25.5" customHeight="1" x14ac:dyDescent="0.45">
      <c r="B16" s="45" t="s">
        <v>135</v>
      </c>
      <c r="C16" s="50">
        <f>IFERROR(C15/'Previsionnel CA'!O6*365,0)</f>
        <v>385.01461619171056</v>
      </c>
      <c r="F16" s="24" t="s">
        <v>136</v>
      </c>
    </row>
    <row r="18" spans="1:16" ht="21.75" customHeight="1" x14ac:dyDescent="0.45">
      <c r="B18" s="66" t="s">
        <v>137</v>
      </c>
      <c r="C18" s="66"/>
      <c r="D18" s="66"/>
      <c r="E18" s="66"/>
      <c r="F18" s="66"/>
    </row>
    <row r="19" spans="1:16" ht="21.75" customHeight="1" x14ac:dyDescent="0.45">
      <c r="C19" s="51" t="s">
        <v>138</v>
      </c>
      <c r="D19" s="52" t="s">
        <v>139</v>
      </c>
      <c r="E19" s="53" t="s">
        <v>140</v>
      </c>
    </row>
    <row r="20" spans="1:16" ht="24" customHeight="1" x14ac:dyDescent="0.45">
      <c r="B20" s="21" t="s">
        <v>141</v>
      </c>
      <c r="C20" s="54">
        <f>Hypotheses!C19*0.8</f>
        <v>2800</v>
      </c>
      <c r="D20" s="55">
        <f>Hypotheses!C19</f>
        <v>3500</v>
      </c>
      <c r="E20" s="56">
        <f>Hypotheses!C19*1.2</f>
        <v>4200</v>
      </c>
    </row>
    <row r="21" spans="1:16" ht="24" customHeight="1" x14ac:dyDescent="0.45">
      <c r="B21" s="21" t="s">
        <v>142</v>
      </c>
      <c r="C21" s="54">
        <f>C20*(1-C6-C7)-C8</f>
        <v>1716.4</v>
      </c>
      <c r="D21" s="55">
        <f>D20*(1-C6-C7)-C8</f>
        <v>2233</v>
      </c>
      <c r="E21" s="56">
        <f>E20*(1-C6-C7)-C8</f>
        <v>2749.6</v>
      </c>
    </row>
    <row r="22" spans="1:16" ht="24" customHeight="1" x14ac:dyDescent="0.45">
      <c r="B22" s="21" t="s">
        <v>143</v>
      </c>
      <c r="C22" s="57" t="str">
        <f>IF(C21&gt;=Hypotheses!C28,"✅ OUI","❌ NON")</f>
        <v>❌ NON</v>
      </c>
      <c r="D22" s="58" t="str">
        <f>IF(D21&gt;=Hypotheses!C28,"✅ OUI","❌ NON")</f>
        <v>✅ OUI</v>
      </c>
      <c r="E22" s="59" t="str">
        <f>IF(E21&gt;=Hypotheses!C28,"✅ OUI","❌ NON")</f>
        <v>✅ OUI</v>
      </c>
    </row>
    <row r="25" spans="1:16" ht="36" customHeight="1" x14ac:dyDescent="0.45">
      <c r="B25" s="69" t="s">
        <v>144</v>
      </c>
      <c r="C25" s="69"/>
      <c r="D25" s="69"/>
      <c r="E25" s="69"/>
      <c r="F25" s="69"/>
    </row>
    <row r="29" spans="1:16" ht="18" customHeight="1" x14ac:dyDescent="0.45">
      <c r="A29" s="1" t="s">
        <v>80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</sheetData>
  <mergeCells count="8">
    <mergeCell ref="B18:F18"/>
    <mergeCell ref="B25:F25"/>
    <mergeCell ref="A29:P29"/>
    <mergeCell ref="A1:M1"/>
    <mergeCell ref="N1:P1"/>
    <mergeCell ref="A2:P2"/>
    <mergeCell ref="B5:F5"/>
    <mergeCell ref="B11:F11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3"/>
  <sheetViews>
    <sheetView showGridLines="0" zoomScaleNormal="100" workbookViewId="0">
      <selection activeCell="B4" sqref="B4"/>
    </sheetView>
  </sheetViews>
  <sheetFormatPr baseColWidth="10" defaultColWidth="8.6640625" defaultRowHeight="14.25" x14ac:dyDescent="0.45"/>
  <cols>
    <col min="1" max="1" width="2" customWidth="1"/>
    <col min="2" max="2" width="42" customWidth="1"/>
    <col min="3" max="3" width="22" customWidth="1"/>
    <col min="4" max="4" width="36" customWidth="1"/>
  </cols>
  <sheetData>
    <row r="1" spans="1:16" ht="43.5" customHeight="1" x14ac:dyDescent="0.45">
      <c r="A1" s="64" t="e" vm="1">
        <v>#VALUE!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5" t="s">
        <v>3</v>
      </c>
      <c r="O1" s="65"/>
      <c r="P1" s="65"/>
    </row>
    <row r="2" spans="1:16" ht="21.75" customHeight="1" x14ac:dyDescent="0.45">
      <c r="A2" s="6" t="s">
        <v>145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7.5" customHeight="1" x14ac:dyDescent="0.4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5" spans="1:16" ht="21.75" customHeight="1" x14ac:dyDescent="0.45">
      <c r="B5" s="66" t="s">
        <v>146</v>
      </c>
      <c r="C5" s="66"/>
      <c r="D5" s="66"/>
    </row>
    <row r="6" spans="1:16" ht="21.75" customHeight="1" x14ac:dyDescent="0.45">
      <c r="B6" s="45" t="s">
        <v>147</v>
      </c>
      <c r="C6" s="60">
        <f>Hypotheses!C31</f>
        <v>0</v>
      </c>
    </row>
    <row r="7" spans="1:16" ht="21.75" customHeight="1" x14ac:dyDescent="0.45">
      <c r="B7" s="45" t="s">
        <v>71</v>
      </c>
      <c r="C7" s="60">
        <f>Hypotheses!C32</f>
        <v>0</v>
      </c>
    </row>
    <row r="8" spans="1:16" ht="21.75" customHeight="1" x14ac:dyDescent="0.45">
      <c r="B8" s="45" t="s">
        <v>72</v>
      </c>
      <c r="C8" s="60">
        <f>Hypotheses!C33</f>
        <v>50</v>
      </c>
    </row>
    <row r="9" spans="1:16" ht="21.75" customHeight="1" x14ac:dyDescent="0.45">
      <c r="B9" s="45" t="s">
        <v>148</v>
      </c>
      <c r="C9" s="60">
        <f>Hypotheses!C34</f>
        <v>3000</v>
      </c>
      <c r="D9" s="24" t="s">
        <v>149</v>
      </c>
    </row>
    <row r="10" spans="1:16" ht="25.5" customHeight="1" x14ac:dyDescent="0.45">
      <c r="B10" s="39" t="s">
        <v>150</v>
      </c>
      <c r="C10" s="61">
        <f>SUM(C6:C9)</f>
        <v>3050</v>
      </c>
    </row>
    <row r="12" spans="1:16" ht="21.75" customHeight="1" x14ac:dyDescent="0.45">
      <c r="B12" s="66" t="s">
        <v>151</v>
      </c>
      <c r="C12" s="66"/>
      <c r="D12" s="66"/>
    </row>
    <row r="13" spans="1:16" ht="21.75" customHeight="1" x14ac:dyDescent="0.45">
      <c r="B13" s="45" t="s">
        <v>76</v>
      </c>
      <c r="C13" s="60">
        <f>Hypotheses!C35</f>
        <v>5000</v>
      </c>
      <c r="D13" s="24" t="s">
        <v>152</v>
      </c>
    </row>
    <row r="14" spans="1:16" ht="21.75" customHeight="1" x14ac:dyDescent="0.45">
      <c r="B14" s="45" t="s">
        <v>77</v>
      </c>
      <c r="C14" s="60">
        <f>Hypotheses!C36</f>
        <v>0</v>
      </c>
    </row>
    <row r="15" spans="1:16" ht="21.75" customHeight="1" x14ac:dyDescent="0.45">
      <c r="B15" s="45" t="s">
        <v>78</v>
      </c>
      <c r="C15" s="60">
        <f>Hypotheses!C37</f>
        <v>0</v>
      </c>
      <c r="D15" s="24" t="s">
        <v>153</v>
      </c>
    </row>
    <row r="16" spans="1:16" ht="25.5" customHeight="1" x14ac:dyDescent="0.45">
      <c r="B16" s="39" t="s">
        <v>154</v>
      </c>
      <c r="C16" s="62">
        <f>SUM(C13:C15)</f>
        <v>5000</v>
      </c>
    </row>
    <row r="18" spans="1:16" ht="31.5" customHeight="1" x14ac:dyDescent="0.45">
      <c r="B18" s="43" t="s">
        <v>155</v>
      </c>
      <c r="C18" s="49">
        <f>C16-C10</f>
        <v>1950</v>
      </c>
      <c r="D18" s="63" t="s">
        <v>156</v>
      </c>
    </row>
    <row r="23" spans="1:16" ht="18" customHeight="1" x14ac:dyDescent="0.45">
      <c r="A23" s="1" t="s">
        <v>80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</sheetData>
  <mergeCells count="6">
    <mergeCell ref="A23:P23"/>
    <mergeCell ref="A1:M1"/>
    <mergeCell ref="N1:P1"/>
    <mergeCell ref="A2:P2"/>
    <mergeCell ref="B5:D5"/>
    <mergeCell ref="B12:D1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Couverture</vt:lpstr>
      <vt:lpstr>Hypotheses</vt:lpstr>
      <vt:lpstr>Previsionnel CA</vt:lpstr>
      <vt:lpstr>Charges Cotisations</vt:lpstr>
      <vt:lpstr>Resultat Tresorerie</vt:lpstr>
      <vt:lpstr>Seuil Rentabilite</vt:lpstr>
      <vt:lpstr>Plan Financement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Alexandre Cridelich</cp:lastModifiedBy>
  <cp:revision>0</cp:revision>
  <dcterms:created xsi:type="dcterms:W3CDTF">2026-07-20T07:44:11Z</dcterms:created>
  <dcterms:modified xsi:type="dcterms:W3CDTF">2026-07-20T08:00:16Z</dcterms:modified>
  <dc:language>en-US</dc:language>
</cp:coreProperties>
</file>