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cueil" sheetId="1" state="visible" r:id="rId3"/>
    <sheet name="Hypothèses" sheetId="2" state="visible" r:id="rId4"/>
    <sheet name="Compte de résultat" sheetId="3" state="visible" r:id="rId5"/>
    <sheet name="Plan de financement" sheetId="4" state="visible" r:id="rId6"/>
    <sheet name="Seuil de rentabilité" sheetId="5" state="visible" r:id="rId7"/>
    <sheet name="Trésorerie an 1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<sst xmlns="http://schemas.openxmlformats.org/spreadsheetml/2006/main" count="127" uniqueCount="119">
  <si>
    <t xml:space="preserve">MODÈLE DE PRÉVISIONNEL FINANCIER</t>
  </si>
  <si>
    <t xml:space="preserve">Le dossier chiffré que ton banquier veut voir. Version prudente par défaut.</t>
  </si>
  <si>
    <t xml:space="preserve">mon-projet-viable.fr</t>
  </si>
  <si>
    <t xml:space="preserve">  COMMENT UTILISER CE MODÈLE</t>
  </si>
  <si>
    <t xml:space="preserve">1. Tu ne remplis QUE les cases jaunes, sur l'onglet « Hypothèses ». Tout le reste se calcule seul.</t>
  </si>
  <si>
    <t xml:space="preserve">2. Les 3 comptes de résultat, le plan de financement, le seuil de rentabilité et la trésorerie se mettent à jour automatiquement.</t>
  </si>
  <si>
    <t xml:space="preserve">3. Un « coefficient de prudence » (case jaune) tire ton chiffre d'affaires vers le bas. C'est voulu : le banquier veut voir que ton projet tient même si ça démarre lentement.</t>
  </si>
  <si>
    <t xml:space="preserve">4. Les montants sont en HT. Ajoute la TVA selon ton régime sur l'onglet trésorerie.</t>
  </si>
  <si>
    <t xml:space="preserve">  CE MODÈLE TE DONNE LA STRUCTURE. PAS LE VERDICT.</t>
  </si>
  <si>
    <t xml:space="preserve">Remplir des cases, c'est une chose. Savoir si tes hypothèses tiennent la route face à un banquier, c'en est une autre.</t>
  </si>
  <si>
    <t xml:space="preserve">Le Crash Test Business (150 € HT) : on passe ton prévisionnel et ton apport au filtre du banquier, on repère ce qui va coincer,</t>
  </si>
  <si>
    <t xml:space="preserve">et tu repars avec un verdict clair et au moins un levier chiffré à actionner. Sinon, la session est remboursée.</t>
  </si>
  <si>
    <t xml:space="preserve">Réserver mon Crash Test  →  rdv.mon-projet-viable.fr</t>
  </si>
  <si>
    <t xml:space="preserve">Légende :</t>
  </si>
  <si>
    <t xml:space="preserve">  cellule à remplir  </t>
  </si>
  <si>
    <t xml:space="preserve">chiffre bleu = ta saisie   |   chiffre noir = calcul automatique</t>
  </si>
  <si>
    <t xml:space="preserve">Alexandre Cridelich, mon-projet-viable.fr</t>
  </si>
  <si>
    <t xml:space="preserve">  HYPOTHÈSES : REMPLIS UNIQUEMENT LES CASES JAUNES</t>
  </si>
  <si>
    <t xml:space="preserve">  ACTIVITÉ</t>
  </si>
  <si>
    <t xml:space="preserve">Chiffre d'affaires HT de référence (année 1)</t>
  </si>
  <si>
    <t xml:space="preserve">Ton CA annuel réaliste, avant prudence</t>
  </si>
  <si>
    <t xml:space="preserve">Croissance du CA année 2</t>
  </si>
  <si>
    <t xml:space="preserve">En %</t>
  </si>
  <si>
    <t xml:space="preserve">Croissance du CA année 3</t>
  </si>
  <si>
    <t xml:space="preserve">Coefficient de prudence (scénario prudent)</t>
  </si>
  <si>
    <t xml:space="preserve">0,85 = on retient 85% du CA visé</t>
  </si>
  <si>
    <t xml:space="preserve">Achats et charges variables (% du CA)</t>
  </si>
  <si>
    <t xml:space="preserve">Matières, sous-traitance, marchandises</t>
  </si>
  <si>
    <t xml:space="preserve">  CHARGES FIXES</t>
  </si>
  <si>
    <t xml:space="preserve">Charges externes fixes / an</t>
  </si>
  <si>
    <t xml:space="preserve">Loyer, assurances, compta, logiciels, etc.</t>
  </si>
  <si>
    <t xml:space="preserve">Masse salariale chargée / an (hors dirigeant)</t>
  </si>
  <si>
    <t xml:space="preserve">Salaires + charges patronales</t>
  </si>
  <si>
    <t xml:space="preserve">Rémunération + charges dirigeant / an</t>
  </si>
  <si>
    <t xml:space="preserve">SASU : cotisations sur la rému versée, pas sur le CA</t>
  </si>
  <si>
    <t xml:space="preserve">Impôts et taxes / an (CFE, etc.)</t>
  </si>
  <si>
    <t xml:space="preserve">  INVESTISSEMENT ET FINANCEMENT</t>
  </si>
  <si>
    <t xml:space="preserve">Investissements (immobilisations)</t>
  </si>
  <si>
    <t xml:space="preserve">Matériel, agencement, véhicule, etc.</t>
  </si>
  <si>
    <t xml:space="preserve">Durée d'amortissement (années)</t>
  </si>
  <si>
    <t xml:space="preserve">Durée moyenne</t>
  </si>
  <si>
    <t xml:space="preserve">Taux d'impôt sur les bénéfices</t>
  </si>
  <si>
    <t xml:space="preserve">15% jusqu'à 42 500€ de bénéfice, 25% au-delà</t>
  </si>
  <si>
    <t xml:space="preserve">Apport personnel</t>
  </si>
  <si>
    <t xml:space="preserve">Vise 30% mini du total des ressources</t>
  </si>
  <si>
    <t xml:space="preserve">Prêt d'honneur / aides / subventions</t>
  </si>
  <si>
    <t xml:space="preserve">Compte comme des fonds propres</t>
  </si>
  <si>
    <t xml:space="preserve">Emprunt bancaire (montant)</t>
  </si>
  <si>
    <t xml:space="preserve">Taux du prêt (annuel)</t>
  </si>
  <si>
    <t xml:space="preserve">Durée du prêt (années)</t>
  </si>
  <si>
    <t xml:space="preserve">Besoin en fonds de roulement (BFR)</t>
  </si>
  <si>
    <t xml:space="preserve">Décalage encaissements / décaissements</t>
  </si>
  <si>
    <t xml:space="preserve">Trésorerie de départ souhaitée</t>
  </si>
  <si>
    <t xml:space="preserve">Matelas de sécurité</t>
  </si>
  <si>
    <t xml:space="preserve">  COMPTE DE RÉSULTAT PRÉVISIONNEL (SCÉNARIO PRUDENT)</t>
  </si>
  <si>
    <t xml:space="preserve">En € HT</t>
  </si>
  <si>
    <t xml:space="preserve">Année 1</t>
  </si>
  <si>
    <t xml:space="preserve">Année 2</t>
  </si>
  <si>
    <t xml:space="preserve">Année 3</t>
  </si>
  <si>
    <t xml:space="preserve">Chiffre d'affaires HT</t>
  </si>
  <si>
    <t xml:space="preserve">Achats et charges variables</t>
  </si>
  <si>
    <t xml:space="preserve">Marge brute</t>
  </si>
  <si>
    <t xml:space="preserve">Charges externes fixes</t>
  </si>
  <si>
    <t xml:space="preserve">Charges de personnel</t>
  </si>
  <si>
    <t xml:space="preserve">Impôts et taxes</t>
  </si>
  <si>
    <t xml:space="preserve">Excédent brut d'exploitation (EBE)</t>
  </si>
  <si>
    <t xml:space="preserve">Dotation aux amortissements</t>
  </si>
  <si>
    <t xml:space="preserve">Résultat d'exploitation</t>
  </si>
  <si>
    <t xml:space="preserve">Charges financières (intérêts)</t>
  </si>
  <si>
    <t xml:space="preserve">Résultat courant avant impôt</t>
  </si>
  <si>
    <t xml:space="preserve">Impôt sur les bénéfices</t>
  </si>
  <si>
    <t xml:space="preserve">RÉSULTAT NET</t>
  </si>
  <si>
    <t xml:space="preserve">Capacité d'autofinancement (CAF)</t>
  </si>
  <si>
    <t xml:space="preserve">CAF = résultat net + amortissements. C'est ce que le banquier regarde pour ta capacité de remboursement.</t>
  </si>
  <si>
    <t xml:space="preserve">  PLAN DE FINANCEMENT INITIAL</t>
  </si>
  <si>
    <t xml:space="preserve">  BESOINS</t>
  </si>
  <si>
    <t xml:space="preserve">  RESSOURCES</t>
  </si>
  <si>
    <t xml:space="preserve">Immobilisations</t>
  </si>
  <si>
    <t xml:space="preserve">Besoin en fonds de roulement</t>
  </si>
  <si>
    <t xml:space="preserve">Prêt d'honneur / aides</t>
  </si>
  <si>
    <t xml:space="preserve">Trésorerie de départ</t>
  </si>
  <si>
    <t xml:space="preserve">Emprunt bancaire</t>
  </si>
  <si>
    <t xml:space="preserve">TOTAL BESOINS</t>
  </si>
  <si>
    <t xml:space="preserve">TOTAL RESSOURCES</t>
  </si>
  <si>
    <t xml:space="preserve">Écart (ressources - besoins)</t>
  </si>
  <si>
    <t xml:space="preserve">Doit être proche de 0</t>
  </si>
  <si>
    <t xml:space="preserve">Part de fonds propres (apport + aides)</t>
  </si>
  <si>
    <t xml:space="preserve">Verdict apport</t>
  </si>
  <si>
    <t xml:space="preserve">Règle 2026 : la banque attend en moyenne 30% d'apport (idéal proche de 50/50). Une absence de fonds propres est rédhibitoire.</t>
  </si>
  <si>
    <t xml:space="preserve">Source : Bpifrance Création, 2026. Accords de Bâle III.</t>
  </si>
  <si>
    <t xml:space="preserve">  SEUIL DE RENTABILITÉ (ANNÉE 1)</t>
  </si>
  <si>
    <t xml:space="preserve">Charges fixes annuelles</t>
  </si>
  <si>
    <t xml:space="preserve">Taux de marge sur coûts variables</t>
  </si>
  <si>
    <t xml:space="preserve">SEUIL DE RENTABILITÉ (CA à atteindre)</t>
  </si>
  <si>
    <t xml:space="preserve">Point mort (nombre de mois)</t>
  </si>
  <si>
    <t xml:space="preserve">Le point mort, c'est le moment où tes recettes couvrent enfin tes charges. C'est le premier chiffre que cherche le banquier.</t>
  </si>
  <si>
    <t xml:space="preserve">  PLAN DE TRÉSORERIE : ANNÉE 1 (en € HT)</t>
  </si>
  <si>
    <t xml:space="preserve">Mois</t>
  </si>
  <si>
    <t xml:space="preserve">Janv</t>
  </si>
  <si>
    <t xml:space="preserve">Févr</t>
  </si>
  <si>
    <t xml:space="preserve">Mars</t>
  </si>
  <si>
    <t xml:space="preserve">Avril</t>
  </si>
  <si>
    <t xml:space="preserve">Mai</t>
  </si>
  <si>
    <t xml:space="preserve">Juin</t>
  </si>
  <si>
    <t xml:space="preserve">Juil</t>
  </si>
  <si>
    <t xml:space="preserve">Août</t>
  </si>
  <si>
    <t xml:space="preserve">Sept</t>
  </si>
  <si>
    <t xml:space="preserve">Oct</t>
  </si>
  <si>
    <t xml:space="preserve">Nov</t>
  </si>
  <si>
    <t xml:space="preserve">Déc</t>
  </si>
  <si>
    <t xml:space="preserve">Solde de début</t>
  </si>
  <si>
    <t xml:space="preserve">Encaissements (CA HT)</t>
  </si>
  <si>
    <t xml:space="preserve">Décaissements</t>
  </si>
  <si>
    <t xml:space="preserve">Flux du mois</t>
  </si>
  <si>
    <t xml:space="preserve">SOLDE DE FIN (cumulé)</t>
  </si>
  <si>
    <t xml:space="preserve">Trésorerie la plus basse de l'année</t>
  </si>
  <si>
    <t xml:space="preserve">Si ce chiffre est négatif, tu manques de trésorerie : augmente ton apport, ton emprunt ou ta ligne de départ.</t>
  </si>
  <si>
    <t xml:space="preserve">Mensualité de l'emprunt (calcul)</t>
  </si>
  <si>
    <t xml:space="preserve">Montants HT. Ajoute la TVA collectée / déductible selon ton régime. Les cases jaunes sont modifiables mois par mois.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</si>
</sst>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;\(#,##0&quot;) €&quot;;\-"/>
    <numFmt numFmtId="166" formatCode="0.0%"/>
    <numFmt numFmtId="167" formatCode="0%"/>
    <numFmt numFmtId="168" formatCode="0.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i val="true"/>
      <sz val="12"/>
      <color rgb="FFFFB400"/>
      <name val="Arial"/>
      <family val="0"/>
      <charset val="1"/>
    </font>
    <font>
      <b val="true"/>
      <u val="single"/>
      <sz val="12"/>
      <color rgb="FFFFB4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3"/>
      <color rgb="FFFFB400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0"/>
      <color rgb="FF2D3E4F"/>
      <name val="Arial"/>
      <family val="0"/>
      <charset val="1"/>
    </font>
    <font>
      <b val="true"/>
      <u val="single"/>
      <sz val="11"/>
      <color rgb="FFFFB4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88888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888888"/>
      <name val="Arial"/>
      <family val="0"/>
      <charset val="1"/>
    </font>
    <font>
      <sz val="10"/>
      <color rgb="FF888888"/>
      <name val="Arial"/>
      <family val="0"/>
      <charset val="1"/>
    </font>
    <font>
      <sz val="9"/>
      <color rgb="FFAAAAAA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1A1A"/>
        <bgColor rgb="FF003300"/>
      </patternFill>
    </fill>
    <fill>
      <patternFill patternType="solid">
        <fgColor rgb="FF2D3E4F"/>
        <bgColor rgb="FF333399"/>
      </patternFill>
    </fill>
    <fill>
      <patternFill patternType="solid">
        <fgColor rgb="FFFFB400"/>
        <bgColor rgb="FFFF9900"/>
      </patternFill>
    </fill>
    <fill>
      <patternFill patternType="solid">
        <fgColor rgb="FFFFF3CC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3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4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3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400"/>
      <rgbColor rgb="FFFF9900"/>
      <rgbColor rgb="FFFF6600"/>
      <rgbColor rgb="FF666666"/>
      <rgbColor rgb="FFAAAAAA"/>
      <rgbColor rgb="FF003366"/>
      <rgbColor rgb="FF339966"/>
      <rgbColor rgb="FF003300"/>
      <rgbColor rgb="FF1A1A1A"/>
      <rgbColor rgb="FF993300"/>
      <rgbColor rgb="FF993366"/>
      <rgbColor rgb="FF333399"/>
      <rgbColor rgb="FF2D3E4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2</xdr:col>
      <xdr:colOff>138600</xdr:colOff>
      <xdr:row>5</xdr:row>
      <xdr:rowOff>32040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11320" y="190440"/>
          <a:ext cx="914040" cy="914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188280</xdr:colOff>
      <xdr:row>0</xdr:row>
      <xdr:rowOff>399600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188280</xdr:colOff>
      <xdr:row>0</xdr:row>
      <xdr:rowOff>399600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188280</xdr:colOff>
      <xdr:row>0</xdr:row>
      <xdr:rowOff>399600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188280</xdr:colOff>
      <xdr:row>0</xdr:row>
      <xdr:rowOff>399600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0" y="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188280</xdr:colOff>
      <xdr:row>0</xdr:row>
      <xdr:rowOff>399600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0" y="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on-projet-viable.fr/" TargetMode="External"/><Relationship Id="rId2" Type="http://schemas.openxmlformats.org/officeDocument/2006/relationships/hyperlink" Target="https://rdv.mon-projet-viable.fr/book/8e666713" TargetMode="External"/><Relationship Id="rId3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mon-projet-viable.fr/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mon-projet-viable.fr/" TargetMode="External"/><Relationship Id="rId2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mon-projet-viable.fr/" TargetMode="External"/><Relationship Id="rId2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mon-projet-viable.fr/" TargetMode="External"/><Relationship Id="rId2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mon-projet-viable.fr/" TargetMode="External"/><Relationship Id="rId2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10" min="2" style="0" width="11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4.45" hidden="false" customHeight="false" outlineLevel="0" collapsed="false">
      <c r="A3" s="1"/>
      <c r="B3" s="1"/>
      <c r="C3" s="1"/>
      <c r="D3" s="2" t="s">
        <v>0</v>
      </c>
      <c r="E3" s="1"/>
      <c r="F3" s="1"/>
      <c r="G3" s="1"/>
      <c r="H3" s="1"/>
      <c r="I3" s="1"/>
      <c r="J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</row>
    <row r="5" customFormat="false" ht="15" hidden="false" customHeight="false" outlineLevel="0" collapsed="false">
      <c r="A5" s="1"/>
      <c r="B5" s="1"/>
      <c r="C5" s="1"/>
      <c r="D5" s="3" t="s">
        <v>1</v>
      </c>
      <c r="E5" s="1"/>
      <c r="F5" s="1"/>
      <c r="G5" s="1"/>
      <c r="H5" s="1"/>
      <c r="I5" s="1"/>
      <c r="J5" s="1"/>
    </row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4" t="s">
        <v>2</v>
      </c>
      <c r="J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</row>
    <row r="10" customFormat="false" ht="15" hidden="false" customHeight="false" outlineLevel="0" collapsed="false">
      <c r="B10" s="5" t="s">
        <v>3</v>
      </c>
      <c r="C10" s="5"/>
      <c r="D10" s="5"/>
      <c r="E10" s="5"/>
      <c r="F10" s="5"/>
      <c r="G10" s="5"/>
      <c r="H10" s="5"/>
      <c r="I10" s="5"/>
      <c r="J10" s="5"/>
    </row>
    <row r="12" customFormat="false" ht="30" hidden="false" customHeight="true" outlineLevel="0" collapsed="false">
      <c r="B12" s="6" t="s">
        <v>4</v>
      </c>
      <c r="C12" s="6"/>
      <c r="D12" s="6"/>
      <c r="E12" s="6"/>
      <c r="F12" s="6"/>
      <c r="G12" s="6"/>
      <c r="H12" s="6"/>
      <c r="I12" s="6"/>
      <c r="J12" s="6"/>
    </row>
    <row r="13" customFormat="false" ht="30" hidden="false" customHeight="true" outlineLevel="0" collapsed="false">
      <c r="B13" s="6" t="s">
        <v>5</v>
      </c>
      <c r="C13" s="6"/>
      <c r="D13" s="6"/>
      <c r="E13" s="6"/>
      <c r="F13" s="6"/>
      <c r="G13" s="6"/>
      <c r="H13" s="6"/>
      <c r="I13" s="6"/>
      <c r="J13" s="6"/>
    </row>
    <row r="14" customFormat="false" ht="30" hidden="false" customHeight="true" outlineLevel="0" collapsed="false">
      <c r="B14" s="6" t="s">
        <v>6</v>
      </c>
      <c r="C14" s="6"/>
      <c r="D14" s="6"/>
      <c r="E14" s="6"/>
      <c r="F14" s="6"/>
      <c r="G14" s="6"/>
      <c r="H14" s="6"/>
      <c r="I14" s="6"/>
      <c r="J14" s="6"/>
    </row>
    <row r="15" customFormat="false" ht="30" hidden="false" customHeight="true" outlineLevel="0" collapsed="false">
      <c r="B15" s="6" t="s">
        <v>7</v>
      </c>
      <c r="C15" s="6"/>
      <c r="D15" s="6"/>
      <c r="E15" s="6"/>
      <c r="F15" s="6"/>
      <c r="G15" s="6"/>
      <c r="H15" s="6"/>
      <c r="I15" s="6"/>
      <c r="J15" s="6"/>
    </row>
    <row r="17" customFormat="false" ht="21.75" hidden="false" customHeight="true" outlineLevel="0" collapsed="false">
      <c r="B17" s="7" t="s">
        <v>8</v>
      </c>
      <c r="C17" s="7"/>
      <c r="D17" s="7"/>
      <c r="E17" s="7"/>
      <c r="F17" s="7"/>
      <c r="G17" s="7"/>
      <c r="H17" s="7"/>
      <c r="I17" s="7"/>
      <c r="J17" s="7"/>
    </row>
    <row r="18" customFormat="false" ht="18" hidden="false" customHeight="true" outlineLevel="0" collapsed="false">
      <c r="B18" s="8" t="s">
        <v>9</v>
      </c>
      <c r="C18" s="8"/>
      <c r="D18" s="8"/>
      <c r="E18" s="8"/>
      <c r="F18" s="8"/>
      <c r="G18" s="8"/>
      <c r="H18" s="8"/>
      <c r="I18" s="8"/>
      <c r="J18" s="8"/>
    </row>
    <row r="19" customFormat="false" ht="18" hidden="false" customHeight="true" outlineLevel="0" collapsed="false">
      <c r="B19" s="8" t="s">
        <v>10</v>
      </c>
      <c r="C19" s="8"/>
      <c r="D19" s="8"/>
      <c r="E19" s="8"/>
      <c r="F19" s="8"/>
      <c r="G19" s="8"/>
      <c r="H19" s="8"/>
      <c r="I19" s="8"/>
      <c r="J19" s="8"/>
    </row>
    <row r="20" customFormat="false" ht="18" hidden="false" customHeight="true" outlineLevel="0" collapsed="false">
      <c r="B20" s="8" t="s">
        <v>11</v>
      </c>
      <c r="C20" s="8"/>
      <c r="D20" s="8"/>
      <c r="E20" s="8"/>
      <c r="F20" s="8"/>
      <c r="G20" s="8"/>
      <c r="H20" s="8"/>
      <c r="I20" s="8"/>
      <c r="J20" s="8"/>
    </row>
    <row r="21" customFormat="false" ht="15" hidden="false" customHeight="false" outlineLevel="0" collapsed="false">
      <c r="B21" s="1"/>
      <c r="C21" s="1"/>
      <c r="D21" s="1"/>
      <c r="E21" s="1"/>
      <c r="F21" s="1"/>
      <c r="G21" s="1"/>
      <c r="H21" s="1"/>
      <c r="I21" s="1"/>
      <c r="J21" s="1"/>
    </row>
    <row r="22" customFormat="false" ht="24" hidden="false" customHeight="true" outlineLevel="0" collapsed="false">
      <c r="B22" s="9" t="s">
        <v>12</v>
      </c>
      <c r="C22" s="9"/>
      <c r="D22" s="9"/>
      <c r="E22" s="9"/>
      <c r="F22" s="9"/>
      <c r="G22" s="9"/>
      <c r="H22" s="9"/>
      <c r="I22" s="9"/>
      <c r="J22" s="9"/>
    </row>
    <row r="23" customFormat="false" ht="15" hidden="false" customHeight="false" outlineLevel="0" collapsed="false"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5" hidden="false" customHeight="false" outlineLevel="0" collapsed="false">
      <c r="B24" s="1"/>
      <c r="C24" s="1"/>
      <c r="D24" s="1"/>
      <c r="E24" s="1"/>
      <c r="F24" s="1"/>
      <c r="G24" s="1"/>
      <c r="H24" s="1"/>
      <c r="I24" s="1"/>
      <c r="J24" s="1"/>
    </row>
    <row r="26" customFormat="false" ht="18" hidden="false" customHeight="true" outlineLevel="0" collapsed="false">
      <c r="B26" s="10" t="s">
        <v>13</v>
      </c>
      <c r="C26" s="11" t="s">
        <v>14</v>
      </c>
      <c r="E26" s="12" t="s">
        <v>15</v>
      </c>
      <c r="F26" s="12"/>
      <c r="G26" s="12"/>
      <c r="H26" s="12"/>
      <c r="I26" s="12"/>
      <c r="J26" s="12"/>
    </row>
    <row r="28" customFormat="false" ht="15" hidden="false" customHeight="false" outlineLevel="0" collapsed="false">
      <c r="B28" s="13" t="s">
        <v>16</v>
      </c>
    </row>
  </sheetData>
  <mergeCells count="11">
    <mergeCell ref="B10:J10"/>
    <mergeCell ref="B12:J12"/>
    <mergeCell ref="B13:J13"/>
    <mergeCell ref="B14:J14"/>
    <mergeCell ref="B15:J15"/>
    <mergeCell ref="B17:J17"/>
    <mergeCell ref="B18:J18"/>
    <mergeCell ref="B19:J19"/>
    <mergeCell ref="B20:J20"/>
    <mergeCell ref="B22:J22"/>
    <mergeCell ref="E26:J26"/>
  </mergeCells>
  <hyperlinks>
    <hyperlink ref="I7" r:id="rId1" display="mon-projet-viable.fr"/>
    <hyperlink ref="B22" r:id="rId2" display="Réserver mon Crash Test  →  rdv.mon-projet-viable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2"/>
    <col collapsed="false" customWidth="true" hidden="false" outlineLevel="0" max="3" min="3" style="0" width="16"/>
    <col collapsed="false" customWidth="true" hidden="false" outlineLevel="0" max="4" min="4" style="0" width="54"/>
  </cols>
  <sheetData>
    <row r="1" customFormat="false" ht="45.75" hidden="false" customHeight="true" outlineLevel="0" collapsed="false">
      <c r="A1" s="1"/>
      <c r="B1" s="1"/>
      <c r="C1" s="1"/>
      <c r="D1" s="14" t="s">
        <v>2</v>
      </c>
    </row>
    <row r="2" customFormat="false" ht="21.75" hidden="false" customHeight="true" outlineLevel="0" collapsed="false">
      <c r="B2" s="15" t="s">
        <v>17</v>
      </c>
      <c r="C2" s="15"/>
      <c r="D2" s="15"/>
    </row>
    <row r="4" customFormat="false" ht="15" hidden="false" customHeight="false" outlineLevel="0" collapsed="false">
      <c r="B4" s="16" t="s">
        <v>18</v>
      </c>
      <c r="C4" s="16"/>
      <c r="D4" s="16"/>
    </row>
    <row r="5" customFormat="false" ht="15" hidden="false" customHeight="false" outlineLevel="0" collapsed="false">
      <c r="B5" s="17" t="s">
        <v>19</v>
      </c>
      <c r="C5" s="18" t="n">
        <v>120000</v>
      </c>
      <c r="D5" s="19" t="s">
        <v>20</v>
      </c>
    </row>
    <row r="6" customFormat="false" ht="15" hidden="false" customHeight="false" outlineLevel="0" collapsed="false">
      <c r="B6" s="17" t="s">
        <v>21</v>
      </c>
      <c r="C6" s="20" t="n">
        <v>0.1</v>
      </c>
      <c r="D6" s="19" t="s">
        <v>22</v>
      </c>
    </row>
    <row r="7" customFormat="false" ht="15" hidden="false" customHeight="false" outlineLevel="0" collapsed="false">
      <c r="B7" s="17" t="s">
        <v>23</v>
      </c>
      <c r="C7" s="20" t="n">
        <v>0.1</v>
      </c>
      <c r="D7" s="19" t="s">
        <v>22</v>
      </c>
    </row>
    <row r="8" customFormat="false" ht="15" hidden="false" customHeight="false" outlineLevel="0" collapsed="false">
      <c r="B8" s="17" t="s">
        <v>24</v>
      </c>
      <c r="C8" s="21" t="n">
        <v>0.85</v>
      </c>
      <c r="D8" s="19" t="s">
        <v>25</v>
      </c>
    </row>
    <row r="9" customFormat="false" ht="15" hidden="false" customHeight="false" outlineLevel="0" collapsed="false">
      <c r="B9" s="17" t="s">
        <v>26</v>
      </c>
      <c r="C9" s="20" t="n">
        <v>0.3</v>
      </c>
      <c r="D9" s="19" t="s">
        <v>27</v>
      </c>
    </row>
    <row r="10" customFormat="false" ht="15" hidden="false" customHeight="false" outlineLevel="0" collapsed="false">
      <c r="B10" s="16" t="s">
        <v>28</v>
      </c>
      <c r="C10" s="16"/>
      <c r="D10" s="16"/>
    </row>
    <row r="11" customFormat="false" ht="15" hidden="false" customHeight="false" outlineLevel="0" collapsed="false">
      <c r="B11" s="17" t="s">
        <v>29</v>
      </c>
      <c r="C11" s="18" t="n">
        <v>18000</v>
      </c>
      <c r="D11" s="19" t="s">
        <v>30</v>
      </c>
    </row>
    <row r="12" customFormat="false" ht="15" hidden="false" customHeight="false" outlineLevel="0" collapsed="false">
      <c r="B12" s="17" t="s">
        <v>31</v>
      </c>
      <c r="C12" s="18" t="n">
        <v>0</v>
      </c>
      <c r="D12" s="19" t="s">
        <v>32</v>
      </c>
    </row>
    <row r="13" customFormat="false" ht="15" hidden="false" customHeight="false" outlineLevel="0" collapsed="false">
      <c r="B13" s="17" t="s">
        <v>33</v>
      </c>
      <c r="C13" s="18" t="n">
        <v>24000</v>
      </c>
      <c r="D13" s="19" t="s">
        <v>34</v>
      </c>
    </row>
    <row r="14" customFormat="false" ht="15" hidden="false" customHeight="false" outlineLevel="0" collapsed="false">
      <c r="B14" s="17" t="s">
        <v>35</v>
      </c>
      <c r="C14" s="18" t="n">
        <v>1500</v>
      </c>
    </row>
    <row r="15" customFormat="false" ht="15" hidden="false" customHeight="false" outlineLevel="0" collapsed="false">
      <c r="B15" s="16" t="s">
        <v>36</v>
      </c>
      <c r="C15" s="16"/>
      <c r="D15" s="16"/>
    </row>
    <row r="16" customFormat="false" ht="15" hidden="false" customHeight="false" outlineLevel="0" collapsed="false">
      <c r="B16" s="17" t="s">
        <v>37</v>
      </c>
      <c r="C16" s="18" t="n">
        <v>25000</v>
      </c>
      <c r="D16" s="19" t="s">
        <v>38</v>
      </c>
    </row>
    <row r="17" customFormat="false" ht="15" hidden="false" customHeight="false" outlineLevel="0" collapsed="false">
      <c r="B17" s="17" t="s">
        <v>39</v>
      </c>
      <c r="C17" s="22" t="n">
        <v>5</v>
      </c>
      <c r="D17" s="19" t="s">
        <v>40</v>
      </c>
    </row>
    <row r="18" customFormat="false" ht="15" hidden="false" customHeight="false" outlineLevel="0" collapsed="false">
      <c r="B18" s="17" t="s">
        <v>41</v>
      </c>
      <c r="C18" s="20" t="n">
        <v>0.25</v>
      </c>
      <c r="D18" s="19" t="s">
        <v>42</v>
      </c>
    </row>
    <row r="19" customFormat="false" ht="15" hidden="false" customHeight="false" outlineLevel="0" collapsed="false">
      <c r="B19" s="17" t="s">
        <v>43</v>
      </c>
      <c r="C19" s="18" t="n">
        <v>15000</v>
      </c>
      <c r="D19" s="19" t="s">
        <v>44</v>
      </c>
    </row>
    <row r="20" customFormat="false" ht="15" hidden="false" customHeight="false" outlineLevel="0" collapsed="false">
      <c r="B20" s="17" t="s">
        <v>45</v>
      </c>
      <c r="C20" s="18" t="n">
        <v>0</v>
      </c>
      <c r="D20" s="19" t="s">
        <v>46</v>
      </c>
    </row>
    <row r="21" customFormat="false" ht="15" hidden="false" customHeight="false" outlineLevel="0" collapsed="false">
      <c r="B21" s="17" t="s">
        <v>47</v>
      </c>
      <c r="C21" s="18" t="n">
        <v>25000</v>
      </c>
    </row>
    <row r="22" customFormat="false" ht="15" hidden="false" customHeight="false" outlineLevel="0" collapsed="false">
      <c r="B22" s="17" t="s">
        <v>48</v>
      </c>
      <c r="C22" s="20" t="n">
        <v>0.045</v>
      </c>
      <c r="D22" s="19" t="s">
        <v>22</v>
      </c>
    </row>
    <row r="23" customFormat="false" ht="15" hidden="false" customHeight="false" outlineLevel="0" collapsed="false">
      <c r="B23" s="17" t="s">
        <v>49</v>
      </c>
      <c r="C23" s="22" t="n">
        <v>5</v>
      </c>
    </row>
    <row r="24" customFormat="false" ht="15" hidden="false" customHeight="false" outlineLevel="0" collapsed="false">
      <c r="B24" s="17" t="s">
        <v>50</v>
      </c>
      <c r="C24" s="18" t="n">
        <v>8000</v>
      </c>
      <c r="D24" s="19" t="s">
        <v>51</v>
      </c>
    </row>
    <row r="25" customFormat="false" ht="15" hidden="false" customHeight="false" outlineLevel="0" collapsed="false">
      <c r="B25" s="17" t="s">
        <v>52</v>
      </c>
      <c r="C25" s="18" t="n">
        <v>7000</v>
      </c>
      <c r="D25" s="19" t="s">
        <v>53</v>
      </c>
    </row>
  </sheetData>
  <mergeCells count="4">
    <mergeCell ref="B2:D2"/>
    <mergeCell ref="B4:D4"/>
    <mergeCell ref="B10:D10"/>
    <mergeCell ref="B15:D15"/>
  </mergeCells>
  <hyperlinks>
    <hyperlink ref="D1" r:id="rId1" display="mon-projet-viable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5" min="3" style="0" width="15"/>
  </cols>
  <sheetData>
    <row r="1" customFormat="false" ht="45.75" hidden="false" customHeight="true" outlineLevel="0" collapsed="false">
      <c r="A1" s="1"/>
      <c r="B1" s="1"/>
      <c r="C1" s="1"/>
      <c r="D1" s="1"/>
      <c r="E1" s="14" t="s">
        <v>2</v>
      </c>
    </row>
    <row r="2" customFormat="false" ht="21.75" hidden="false" customHeight="true" outlineLevel="0" collapsed="false">
      <c r="B2" s="15" t="s">
        <v>54</v>
      </c>
      <c r="C2" s="15"/>
      <c r="D2" s="15"/>
      <c r="E2" s="15"/>
    </row>
    <row r="4" customFormat="false" ht="15" hidden="false" customHeight="false" outlineLevel="0" collapsed="false">
      <c r="B4" s="10" t="s">
        <v>55</v>
      </c>
      <c r="C4" s="23" t="s">
        <v>56</v>
      </c>
      <c r="D4" s="23" t="s">
        <v>57</v>
      </c>
      <c r="E4" s="23" t="s">
        <v>58</v>
      </c>
    </row>
    <row r="5" customFormat="false" ht="15" hidden="false" customHeight="false" outlineLevel="0" collapsed="false">
      <c r="B5" s="10" t="s">
        <v>59</v>
      </c>
      <c r="C5" s="24" t="n">
        <f aca="false">Hypothèses!$C$5*Hypothèses!$C$8</f>
        <v>102000</v>
      </c>
      <c r="D5" s="24" t="n">
        <f aca="false">C5*(1+Hypothèses!$C$6)</f>
        <v>112200</v>
      </c>
      <c r="E5" s="24" t="n">
        <f aca="false">D5*(1+Hypothèses!$C$7)</f>
        <v>123420</v>
      </c>
    </row>
    <row r="6" customFormat="false" ht="15" hidden="false" customHeight="false" outlineLevel="0" collapsed="false">
      <c r="B6" s="17" t="s">
        <v>60</v>
      </c>
      <c r="C6" s="25" t="n">
        <f aca="false">-C5*Hypothèses!$C$9</f>
        <v>-30600</v>
      </c>
      <c r="D6" s="25" t="n">
        <f aca="false">-D5*Hypothèses!$C$9</f>
        <v>-33660</v>
      </c>
      <c r="E6" s="25" t="n">
        <f aca="false">-E5*Hypothèses!$C$9</f>
        <v>-37026</v>
      </c>
    </row>
    <row r="7" customFormat="false" ht="15" hidden="false" customHeight="false" outlineLevel="0" collapsed="false">
      <c r="B7" s="10" t="s">
        <v>61</v>
      </c>
      <c r="C7" s="26" t="n">
        <f aca="false">C5+C6</f>
        <v>71400</v>
      </c>
      <c r="D7" s="26" t="n">
        <f aca="false">D5+D6</f>
        <v>78540</v>
      </c>
      <c r="E7" s="26" t="n">
        <f aca="false">E5+E6</f>
        <v>86394</v>
      </c>
    </row>
    <row r="8" customFormat="false" ht="15" hidden="false" customHeight="false" outlineLevel="0" collapsed="false">
      <c r="B8" s="17" t="s">
        <v>62</v>
      </c>
      <c r="C8" s="25" t="n">
        <f aca="false">-Hypothèses!$C$11</f>
        <v>-18000</v>
      </c>
      <c r="D8" s="25" t="n">
        <f aca="false">-Hypothèses!$C$11</f>
        <v>-18000</v>
      </c>
      <c r="E8" s="25" t="n">
        <f aca="false">-Hypothèses!$C$11</f>
        <v>-18000</v>
      </c>
    </row>
    <row r="9" customFormat="false" ht="15" hidden="false" customHeight="false" outlineLevel="0" collapsed="false">
      <c r="B9" s="17" t="s">
        <v>63</v>
      </c>
      <c r="C9" s="25" t="n">
        <f aca="false">-(Hypothèses!$C$12+Hypothèses!$C$13)</f>
        <v>-24000</v>
      </c>
      <c r="D9" s="25" t="n">
        <f aca="false">-(Hypothèses!$C$12+Hypothèses!$C$13)</f>
        <v>-24000</v>
      </c>
      <c r="E9" s="25" t="n">
        <f aca="false">-(Hypothèses!$C$12+Hypothèses!$C$13)</f>
        <v>-24000</v>
      </c>
    </row>
    <row r="10" customFormat="false" ht="15" hidden="false" customHeight="false" outlineLevel="0" collapsed="false">
      <c r="B10" s="17" t="s">
        <v>64</v>
      </c>
      <c r="C10" s="25" t="n">
        <f aca="false">-Hypothèses!$C$14</f>
        <v>-1500</v>
      </c>
      <c r="D10" s="25" t="n">
        <f aca="false">-Hypothèses!$C$14</f>
        <v>-1500</v>
      </c>
      <c r="E10" s="25" t="n">
        <f aca="false">-Hypothèses!$C$14</f>
        <v>-1500</v>
      </c>
    </row>
    <row r="11" customFormat="false" ht="15" hidden="false" customHeight="false" outlineLevel="0" collapsed="false">
      <c r="B11" s="10" t="s">
        <v>65</v>
      </c>
      <c r="C11" s="26" t="n">
        <f aca="false">C7+C8+C9+C10</f>
        <v>27900</v>
      </c>
      <c r="D11" s="26" t="n">
        <f aca="false">D7+D8+D9+D10</f>
        <v>35040</v>
      </c>
      <c r="E11" s="26" t="n">
        <f aca="false">E7+E8+E9+E10</f>
        <v>42894</v>
      </c>
    </row>
    <row r="12" customFormat="false" ht="15" hidden="false" customHeight="false" outlineLevel="0" collapsed="false">
      <c r="B12" s="17" t="s">
        <v>66</v>
      </c>
      <c r="C12" s="25" t="n">
        <f aca="false">-IF(Hypothèses!$C$17=0,0,IF(1&lt;=Hypothèses!$C$17,Hypothèses!$C$16/Hypothèses!$C$17,0))</f>
        <v>-5000</v>
      </c>
      <c r="D12" s="25" t="n">
        <f aca="false">-IF(Hypothèses!$C$17=0,0,IF(2&lt;=Hypothèses!$C$17,Hypothèses!$C$16/Hypothèses!$C$17,0))</f>
        <v>-5000</v>
      </c>
      <c r="E12" s="25" t="n">
        <f aca="false">-IF(Hypothèses!$C$17=0,0,IF(3&lt;=Hypothèses!$C$17,Hypothèses!$C$16/Hypothèses!$C$17,0))</f>
        <v>-5000</v>
      </c>
    </row>
    <row r="13" customFormat="false" ht="15" hidden="false" customHeight="false" outlineLevel="0" collapsed="false">
      <c r="B13" s="10" t="s">
        <v>67</v>
      </c>
      <c r="C13" s="24" t="n">
        <f aca="false">C11+C12</f>
        <v>22900</v>
      </c>
      <c r="D13" s="24" t="n">
        <f aca="false">D11+D12</f>
        <v>30040</v>
      </c>
      <c r="E13" s="24" t="n">
        <f aca="false">E11+E12</f>
        <v>37894</v>
      </c>
    </row>
    <row r="14" customFormat="false" ht="15" hidden="false" customHeight="false" outlineLevel="0" collapsed="false">
      <c r="B14" s="17" t="s">
        <v>68</v>
      </c>
      <c r="C14" s="25" t="n">
        <f aca="false">-IF(1&lt;=Hypothèses!$C$23,Hypothèses!$C$21*Hypothèses!$C$22,0)</f>
        <v>-1125</v>
      </c>
      <c r="D14" s="25" t="n">
        <f aca="false">-IF(2&lt;=Hypothèses!$C$23,(Hypothèses!$C$21-Hypothèses!$C$21/Hypothèses!$C$23)*Hypothèses!$C$22,0)</f>
        <v>-900</v>
      </c>
      <c r="E14" s="25" t="n">
        <f aca="false">-IF(3&lt;=Hypothèses!$C$23,(Hypothèses!$C$21-2*Hypothèses!$C$21/Hypothèses!$C$23)*Hypothèses!$C$22,0)</f>
        <v>-675</v>
      </c>
    </row>
    <row r="15" customFormat="false" ht="15" hidden="false" customHeight="false" outlineLevel="0" collapsed="false">
      <c r="B15" s="10" t="s">
        <v>69</v>
      </c>
      <c r="C15" s="24" t="n">
        <f aca="false">C13+C14</f>
        <v>21775</v>
      </c>
      <c r="D15" s="24" t="n">
        <f aca="false">D13+D14</f>
        <v>29140</v>
      </c>
      <c r="E15" s="24" t="n">
        <f aca="false">E13+E14</f>
        <v>37219</v>
      </c>
    </row>
    <row r="16" customFormat="false" ht="15" hidden="false" customHeight="false" outlineLevel="0" collapsed="false">
      <c r="B16" s="17" t="s">
        <v>70</v>
      </c>
      <c r="C16" s="25" t="n">
        <f aca="false">-MAX(0,C15)*Hypothèses!$C$18</f>
        <v>-5443.75</v>
      </c>
      <c r="D16" s="25" t="n">
        <f aca="false">-MAX(0,D15)*Hypothèses!$C$18</f>
        <v>-7285</v>
      </c>
      <c r="E16" s="25" t="n">
        <f aca="false">-MAX(0,E15)*Hypothèses!$C$18</f>
        <v>-9304.75000000001</v>
      </c>
    </row>
    <row r="17" customFormat="false" ht="15" hidden="false" customHeight="false" outlineLevel="0" collapsed="false">
      <c r="B17" s="10" t="s">
        <v>71</v>
      </c>
      <c r="C17" s="27" t="n">
        <f aca="false">C15+C16</f>
        <v>16331.25</v>
      </c>
      <c r="D17" s="27" t="n">
        <f aca="false">D15+D16</f>
        <v>21855</v>
      </c>
      <c r="E17" s="27" t="n">
        <f aca="false">E15+E16</f>
        <v>27914.25</v>
      </c>
    </row>
    <row r="18" customFormat="false" ht="15" hidden="false" customHeight="false" outlineLevel="0" collapsed="false">
      <c r="B18" s="28" t="s">
        <v>72</v>
      </c>
      <c r="C18" s="29" t="n">
        <f aca="false">C17-C12</f>
        <v>21331.25</v>
      </c>
      <c r="D18" s="29" t="n">
        <f aca="false">D17-D12</f>
        <v>26855</v>
      </c>
      <c r="E18" s="29" t="n">
        <f aca="false">E17-E12</f>
        <v>32914.25</v>
      </c>
    </row>
    <row r="20" customFormat="false" ht="30" hidden="false" customHeight="true" outlineLevel="0" collapsed="false">
      <c r="B20" s="30" t="s">
        <v>73</v>
      </c>
      <c r="C20" s="30"/>
      <c r="D20" s="30"/>
      <c r="E20" s="30"/>
    </row>
  </sheetData>
  <mergeCells count="2">
    <mergeCell ref="B2:E2"/>
    <mergeCell ref="B20:E20"/>
  </mergeCells>
  <hyperlinks>
    <hyperlink ref="E1" r:id="rId1" display="mon-projet-viable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3" min="3" style="0" width="16"/>
    <col collapsed="false" customWidth="true" hidden="false" outlineLevel="0" max="4" min="4" style="0" width="4"/>
    <col collapsed="false" customWidth="true" hidden="false" outlineLevel="0" max="5" min="5" style="0" width="30"/>
    <col collapsed="false" customWidth="true" hidden="false" outlineLevel="0" max="6" min="6" style="0" width="16"/>
  </cols>
  <sheetData>
    <row r="1" customFormat="false" ht="45.75" hidden="false" customHeight="true" outlineLevel="0" collapsed="false">
      <c r="A1" s="1"/>
      <c r="B1" s="1"/>
      <c r="C1" s="1"/>
      <c r="D1" s="1"/>
      <c r="E1" s="1"/>
      <c r="F1" s="14" t="s">
        <v>2</v>
      </c>
    </row>
    <row r="2" customFormat="false" ht="21.75" hidden="false" customHeight="true" outlineLevel="0" collapsed="false">
      <c r="B2" s="15" t="s">
        <v>74</v>
      </c>
      <c r="C2" s="15"/>
      <c r="D2" s="15"/>
      <c r="E2" s="15"/>
      <c r="F2" s="15"/>
    </row>
    <row r="4" customFormat="false" ht="15" hidden="false" customHeight="false" outlineLevel="0" collapsed="false">
      <c r="B4" s="31" t="s">
        <v>75</v>
      </c>
      <c r="C4" s="31"/>
      <c r="E4" s="31" t="s">
        <v>76</v>
      </c>
      <c r="F4" s="31"/>
    </row>
    <row r="5" customFormat="false" ht="15" hidden="false" customHeight="false" outlineLevel="0" collapsed="false">
      <c r="B5" s="17" t="s">
        <v>77</v>
      </c>
      <c r="C5" s="25" t="n">
        <f aca="false">Hypothèses!$C$16</f>
        <v>25000</v>
      </c>
      <c r="E5" s="17" t="s">
        <v>43</v>
      </c>
      <c r="F5" s="25" t="n">
        <f aca="false">Hypothèses!$C$19</f>
        <v>15000</v>
      </c>
    </row>
    <row r="6" customFormat="false" ht="15" hidden="false" customHeight="false" outlineLevel="0" collapsed="false">
      <c r="B6" s="17" t="s">
        <v>78</v>
      </c>
      <c r="C6" s="25" t="n">
        <f aca="false">Hypothèses!$C$24</f>
        <v>8000</v>
      </c>
      <c r="E6" s="17" t="s">
        <v>79</v>
      </c>
      <c r="F6" s="25" t="n">
        <f aca="false">Hypothèses!$C$20</f>
        <v>0</v>
      </c>
    </row>
    <row r="7" customFormat="false" ht="15" hidden="false" customHeight="false" outlineLevel="0" collapsed="false">
      <c r="B7" s="17" t="s">
        <v>80</v>
      </c>
      <c r="C7" s="25" t="n">
        <f aca="false">Hypothèses!$C$25</f>
        <v>7000</v>
      </c>
      <c r="E7" s="17" t="s">
        <v>81</v>
      </c>
      <c r="F7" s="25" t="n">
        <f aca="false">Hypothèses!$C$21</f>
        <v>25000</v>
      </c>
    </row>
    <row r="8" customFormat="false" ht="15" hidden="false" customHeight="false" outlineLevel="0" collapsed="false">
      <c r="B8" s="10" t="s">
        <v>82</v>
      </c>
      <c r="C8" s="26" t="n">
        <f aca="false">SUM(C5:C7)</f>
        <v>40000</v>
      </c>
      <c r="E8" s="10" t="s">
        <v>83</v>
      </c>
      <c r="F8" s="26" t="n">
        <f aca="false">SUM(F5:F7)</f>
        <v>40000</v>
      </c>
    </row>
    <row r="10" customFormat="false" ht="15" hidden="false" customHeight="false" outlineLevel="0" collapsed="false">
      <c r="B10" s="10" t="s">
        <v>84</v>
      </c>
      <c r="C10" s="24" t="n">
        <f aca="false">F8-C8</f>
        <v>0</v>
      </c>
      <c r="E10" s="19" t="s">
        <v>85</v>
      </c>
    </row>
    <row r="11" customFormat="false" ht="15" hidden="false" customHeight="false" outlineLevel="0" collapsed="false">
      <c r="B11" s="10" t="s">
        <v>86</v>
      </c>
      <c r="C11" s="32" t="n">
        <f aca="false">IF(F8=0,0,(F5+F6)/F8)</f>
        <v>0.375</v>
      </c>
    </row>
    <row r="12" customFormat="false" ht="15" hidden="false" customHeight="false" outlineLevel="0" collapsed="false">
      <c r="B12" s="10" t="s">
        <v>87</v>
      </c>
      <c r="C12" s="33" t="str">
        <f aca="false">IF(F8=0,"Renseigne tes ressources",IF((F5+F6)/F8&gt;=0.3,"OK : apport &gt;= 30%","À renforcer : apport &lt; 30%"))</f>
        <v>OK : apport &gt;= 30%</v>
      </c>
      <c r="D12" s="33"/>
    </row>
    <row r="14" customFormat="false" ht="30" hidden="false" customHeight="true" outlineLevel="0" collapsed="false">
      <c r="B14" s="30" t="s">
        <v>88</v>
      </c>
      <c r="C14" s="30"/>
      <c r="D14" s="30"/>
      <c r="E14" s="30"/>
      <c r="F14" s="30"/>
    </row>
    <row r="15" customFormat="false" ht="15.75" hidden="false" customHeight="true" outlineLevel="0" collapsed="false">
      <c r="B15" s="34" t="s">
        <v>89</v>
      </c>
      <c r="C15" s="34"/>
      <c r="D15" s="34"/>
      <c r="E15" s="34"/>
      <c r="F15" s="34"/>
    </row>
  </sheetData>
  <mergeCells count="6">
    <mergeCell ref="B2:F2"/>
    <mergeCell ref="B4:C4"/>
    <mergeCell ref="E4:F4"/>
    <mergeCell ref="C12:D12"/>
    <mergeCell ref="B14:F14"/>
    <mergeCell ref="B15:F15"/>
  </mergeCells>
  <hyperlinks>
    <hyperlink ref="F1" r:id="rId1" display="mon-projet-viable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18"/>
  </cols>
  <sheetData>
    <row r="1" customFormat="false" ht="45.75" hidden="false" customHeight="true" outlineLevel="0" collapsed="false">
      <c r="A1" s="1"/>
      <c r="B1" s="1"/>
      <c r="C1" s="14" t="s">
        <v>2</v>
      </c>
    </row>
    <row r="2" customFormat="false" ht="21.75" hidden="false" customHeight="true" outlineLevel="0" collapsed="false">
      <c r="B2" s="15" t="s">
        <v>90</v>
      </c>
      <c r="C2" s="15"/>
    </row>
    <row r="4" customFormat="false" ht="15" hidden="false" customHeight="false" outlineLevel="0" collapsed="false">
      <c r="B4" s="10" t="s">
        <v>91</v>
      </c>
      <c r="C4" s="24" t="n">
        <f aca="false">-('Compte de résultat'!C8+'Compte de résultat'!C9+'Compte de résultat'!C10+'Compte de résultat'!C12+'Compte de résultat'!C14)</f>
        <v>49625</v>
      </c>
    </row>
    <row r="5" customFormat="false" ht="15" hidden="false" customHeight="false" outlineLevel="0" collapsed="false">
      <c r="B5" s="17" t="s">
        <v>92</v>
      </c>
      <c r="C5" s="35" t="n">
        <f aca="false">1-Hypothèses!$C$9</f>
        <v>0.7</v>
      </c>
    </row>
    <row r="6" customFormat="false" ht="15" hidden="false" customHeight="false" outlineLevel="0" collapsed="false">
      <c r="B6" s="10" t="s">
        <v>93</v>
      </c>
      <c r="C6" s="27" t="n">
        <f aca="false">IF(C5=0,0,C4/C5)</f>
        <v>70892.8571428571</v>
      </c>
    </row>
    <row r="7" customFormat="false" ht="15" hidden="false" customHeight="false" outlineLevel="0" collapsed="false">
      <c r="B7" s="10" t="s">
        <v>94</v>
      </c>
      <c r="C7" s="36" t="n">
        <f aca="false">IF('Compte de résultat'!C5=0,0,C6/'Compte de résultat'!C5*12)</f>
        <v>8.34033613445378</v>
      </c>
    </row>
    <row r="9" customFormat="false" ht="33.75" hidden="false" customHeight="true" outlineLevel="0" collapsed="false">
      <c r="B9" s="30" t="s">
        <v>95</v>
      </c>
      <c r="C9" s="30"/>
    </row>
  </sheetData>
  <mergeCells count="2">
    <mergeCell ref="B2:C2"/>
    <mergeCell ref="B9:C9"/>
  </mergeCells>
  <hyperlinks>
    <hyperlink ref="C1" r:id="rId1" display="mon-projet-viable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14" min="3" style="0" width="10"/>
  </cols>
  <sheetData>
    <row r="1" customFormat="false" ht="45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4" t="s">
        <v>2</v>
      </c>
    </row>
    <row r="2" customFormat="false" ht="21.75" hidden="false" customHeight="true" outlineLevel="0" collapsed="false">
      <c r="B2" s="15" t="s">
        <v>96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customFormat="false" ht="15" hidden="false" customHeight="false" outlineLevel="0" collapsed="false">
      <c r="B4" s="10" t="s">
        <v>97</v>
      </c>
      <c r="C4" s="37" t="s">
        <v>98</v>
      </c>
      <c r="D4" s="37" t="s">
        <v>99</v>
      </c>
      <c r="E4" s="37" t="s">
        <v>100</v>
      </c>
      <c r="F4" s="37" t="s">
        <v>101</v>
      </c>
      <c r="G4" s="37" t="s">
        <v>102</v>
      </c>
      <c r="H4" s="37" t="s">
        <v>103</v>
      </c>
      <c r="I4" s="37" t="s">
        <v>104</v>
      </c>
      <c r="J4" s="37" t="s">
        <v>105</v>
      </c>
      <c r="K4" s="37" t="s">
        <v>106</v>
      </c>
      <c r="L4" s="37" t="s">
        <v>107</v>
      </c>
      <c r="M4" s="37" t="s">
        <v>108</v>
      </c>
      <c r="N4" s="37" t="s">
        <v>109</v>
      </c>
    </row>
    <row r="5" customFormat="false" ht="15" hidden="false" customHeight="false" outlineLevel="0" collapsed="false">
      <c r="B5" s="10" t="s">
        <v>110</v>
      </c>
      <c r="C5" s="25" t="n">
        <f aca="false">Hypothèses!$C$25</f>
        <v>7000</v>
      </c>
      <c r="D5" s="25" t="n">
        <f aca="false">C9</f>
        <v>8858.92451896208</v>
      </c>
      <c r="E5" s="25" t="n">
        <f aca="false">D9</f>
        <v>10717.8490379242</v>
      </c>
      <c r="F5" s="25" t="n">
        <f aca="false">E9</f>
        <v>12576.7735568863</v>
      </c>
      <c r="G5" s="25" t="n">
        <f aca="false">F9</f>
        <v>14435.6980758483</v>
      </c>
      <c r="H5" s="25" t="n">
        <f aca="false">G9</f>
        <v>16294.6225948104</v>
      </c>
      <c r="I5" s="25" t="n">
        <f aca="false">H9</f>
        <v>18153.5471137725</v>
      </c>
      <c r="J5" s="25" t="n">
        <f aca="false">I9</f>
        <v>20012.4716327346</v>
      </c>
      <c r="K5" s="25" t="n">
        <f aca="false">J9</f>
        <v>21871.3961516967</v>
      </c>
      <c r="L5" s="25" t="n">
        <f aca="false">K9</f>
        <v>23730.3206706588</v>
      </c>
      <c r="M5" s="25" t="n">
        <f aca="false">L9</f>
        <v>25589.2451896208</v>
      </c>
      <c r="N5" s="25" t="n">
        <f aca="false">M9</f>
        <v>27448.1697085829</v>
      </c>
    </row>
    <row r="6" customFormat="false" ht="15" hidden="false" customHeight="false" outlineLevel="0" collapsed="false">
      <c r="B6" s="17" t="s">
        <v>111</v>
      </c>
      <c r="C6" s="38" t="n">
        <f aca="false">'Compte de résultat'!$C$5/12</f>
        <v>8500</v>
      </c>
      <c r="D6" s="38" t="n">
        <f aca="false">'Compte de résultat'!$C$5/12</f>
        <v>8500</v>
      </c>
      <c r="E6" s="38" t="n">
        <f aca="false">'Compte de résultat'!$C$5/12</f>
        <v>8500</v>
      </c>
      <c r="F6" s="38" t="n">
        <f aca="false">'Compte de résultat'!$C$5/12</f>
        <v>8500</v>
      </c>
      <c r="G6" s="38" t="n">
        <f aca="false">'Compte de résultat'!$C$5/12</f>
        <v>8500</v>
      </c>
      <c r="H6" s="38" t="n">
        <f aca="false">'Compte de résultat'!$C$5/12</f>
        <v>8500</v>
      </c>
      <c r="I6" s="38" t="n">
        <f aca="false">'Compte de résultat'!$C$5/12</f>
        <v>8500</v>
      </c>
      <c r="J6" s="38" t="n">
        <f aca="false">'Compte de résultat'!$C$5/12</f>
        <v>8500</v>
      </c>
      <c r="K6" s="38" t="n">
        <f aca="false">'Compte de résultat'!$C$5/12</f>
        <v>8500</v>
      </c>
      <c r="L6" s="38" t="n">
        <f aca="false">'Compte de résultat'!$C$5/12</f>
        <v>8500</v>
      </c>
      <c r="M6" s="38" t="n">
        <f aca="false">'Compte de résultat'!$C$5/12</f>
        <v>8500</v>
      </c>
      <c r="N6" s="38" t="n">
        <f aca="false">'Compte de résultat'!$C$5/12</f>
        <v>8500</v>
      </c>
    </row>
    <row r="7" customFormat="false" ht="15" hidden="false" customHeight="false" outlineLevel="0" collapsed="false">
      <c r="B7" s="17" t="s">
        <v>112</v>
      </c>
      <c r="C7" s="38" t="n">
        <f aca="false">-((Hypothèses!$C$11+Hypothèses!$C$12+Hypothèses!$C$13+Hypothèses!$C$14+'Compte de résultat'!$C$5*Hypothèses!$C$9)/12+$C$14)</f>
        <v>-6641.07548103792</v>
      </c>
      <c r="D7" s="38" t="n">
        <f aca="false">-((Hypothèses!$C$11+Hypothèses!$C$12+Hypothèses!$C$13+Hypothèses!$C$14+'Compte de résultat'!$C$5*Hypothèses!$C$9)/12+$C$14)</f>
        <v>-6641.07548103792</v>
      </c>
      <c r="E7" s="38" t="n">
        <f aca="false">-((Hypothèses!$C$11+Hypothèses!$C$12+Hypothèses!$C$13+Hypothèses!$C$14+'Compte de résultat'!$C$5*Hypothèses!$C$9)/12+$C$14)</f>
        <v>-6641.07548103792</v>
      </c>
      <c r="F7" s="38" t="n">
        <f aca="false">-((Hypothèses!$C$11+Hypothèses!$C$12+Hypothèses!$C$13+Hypothèses!$C$14+'Compte de résultat'!$C$5*Hypothèses!$C$9)/12+$C$14)</f>
        <v>-6641.07548103792</v>
      </c>
      <c r="G7" s="38" t="n">
        <f aca="false">-((Hypothèses!$C$11+Hypothèses!$C$12+Hypothèses!$C$13+Hypothèses!$C$14+'Compte de résultat'!$C$5*Hypothèses!$C$9)/12+$C$14)</f>
        <v>-6641.07548103792</v>
      </c>
      <c r="H7" s="38" t="n">
        <f aca="false">-((Hypothèses!$C$11+Hypothèses!$C$12+Hypothèses!$C$13+Hypothèses!$C$14+'Compte de résultat'!$C$5*Hypothèses!$C$9)/12+$C$14)</f>
        <v>-6641.07548103792</v>
      </c>
      <c r="I7" s="38" t="n">
        <f aca="false">-((Hypothèses!$C$11+Hypothèses!$C$12+Hypothèses!$C$13+Hypothèses!$C$14+'Compte de résultat'!$C$5*Hypothèses!$C$9)/12+$C$14)</f>
        <v>-6641.07548103792</v>
      </c>
      <c r="J7" s="38" t="n">
        <f aca="false">-((Hypothèses!$C$11+Hypothèses!$C$12+Hypothèses!$C$13+Hypothèses!$C$14+'Compte de résultat'!$C$5*Hypothèses!$C$9)/12+$C$14)</f>
        <v>-6641.07548103792</v>
      </c>
      <c r="K7" s="38" t="n">
        <f aca="false">-((Hypothèses!$C$11+Hypothèses!$C$12+Hypothèses!$C$13+Hypothèses!$C$14+'Compte de résultat'!$C$5*Hypothèses!$C$9)/12+$C$14)</f>
        <v>-6641.07548103792</v>
      </c>
      <c r="L7" s="38" t="n">
        <f aca="false">-((Hypothèses!$C$11+Hypothèses!$C$12+Hypothèses!$C$13+Hypothèses!$C$14+'Compte de résultat'!$C$5*Hypothèses!$C$9)/12+$C$14)</f>
        <v>-6641.07548103792</v>
      </c>
      <c r="M7" s="38" t="n">
        <f aca="false">-((Hypothèses!$C$11+Hypothèses!$C$12+Hypothèses!$C$13+Hypothèses!$C$14+'Compte de résultat'!$C$5*Hypothèses!$C$9)/12+$C$14)</f>
        <v>-6641.07548103792</v>
      </c>
      <c r="N7" s="38" t="n">
        <f aca="false">-((Hypothèses!$C$11+Hypothèses!$C$12+Hypothèses!$C$13+Hypothèses!$C$14+'Compte de résultat'!$C$5*Hypothèses!$C$9)/12+$C$14)</f>
        <v>-6641.07548103792</v>
      </c>
    </row>
    <row r="8" customFormat="false" ht="15" hidden="false" customHeight="false" outlineLevel="0" collapsed="false">
      <c r="B8" s="10" t="s">
        <v>113</v>
      </c>
      <c r="C8" s="24" t="n">
        <f aca="false">C6+C7</f>
        <v>1858.92451896208</v>
      </c>
      <c r="D8" s="24" t="n">
        <f aca="false">D6+D7</f>
        <v>1858.92451896208</v>
      </c>
      <c r="E8" s="24" t="n">
        <f aca="false">E6+E7</f>
        <v>1858.92451896208</v>
      </c>
      <c r="F8" s="24" t="n">
        <f aca="false">F6+F7</f>
        <v>1858.92451896208</v>
      </c>
      <c r="G8" s="24" t="n">
        <f aca="false">G6+G7</f>
        <v>1858.92451896208</v>
      </c>
      <c r="H8" s="24" t="n">
        <f aca="false">H6+H7</f>
        <v>1858.92451896208</v>
      </c>
      <c r="I8" s="24" t="n">
        <f aca="false">I6+I7</f>
        <v>1858.92451896208</v>
      </c>
      <c r="J8" s="24" t="n">
        <f aca="false">J6+J7</f>
        <v>1858.92451896208</v>
      </c>
      <c r="K8" s="24" t="n">
        <f aca="false">K6+K7</f>
        <v>1858.92451896208</v>
      </c>
      <c r="L8" s="24" t="n">
        <f aca="false">L6+L7</f>
        <v>1858.92451896208</v>
      </c>
      <c r="M8" s="24" t="n">
        <f aca="false">M6+M7</f>
        <v>1858.92451896208</v>
      </c>
      <c r="N8" s="24" t="n">
        <f aca="false">N6+N7</f>
        <v>1858.92451896208</v>
      </c>
    </row>
    <row r="9" customFormat="false" ht="15" hidden="false" customHeight="false" outlineLevel="0" collapsed="false">
      <c r="B9" s="10" t="s">
        <v>114</v>
      </c>
      <c r="C9" s="39" t="n">
        <f aca="false">C5+C8</f>
        <v>8858.92451896208</v>
      </c>
      <c r="D9" s="39" t="n">
        <f aca="false">D5+D8</f>
        <v>10717.8490379242</v>
      </c>
      <c r="E9" s="39" t="n">
        <f aca="false">E5+E8</f>
        <v>12576.7735568863</v>
      </c>
      <c r="F9" s="39" t="n">
        <f aca="false">F5+F8</f>
        <v>14435.6980758483</v>
      </c>
      <c r="G9" s="39" t="n">
        <f aca="false">G5+G8</f>
        <v>16294.6225948104</v>
      </c>
      <c r="H9" s="39" t="n">
        <f aca="false">H5+H8</f>
        <v>18153.5471137725</v>
      </c>
      <c r="I9" s="39" t="n">
        <f aca="false">I5+I8</f>
        <v>20012.4716327346</v>
      </c>
      <c r="J9" s="39" t="n">
        <f aca="false">J5+J8</f>
        <v>21871.3961516967</v>
      </c>
      <c r="K9" s="39" t="n">
        <f aca="false">K5+K8</f>
        <v>23730.3206706588</v>
      </c>
      <c r="L9" s="39" t="n">
        <f aca="false">L5+L8</f>
        <v>25589.2451896208</v>
      </c>
      <c r="M9" s="39" t="n">
        <f aca="false">M5+M8</f>
        <v>27448.1697085829</v>
      </c>
      <c r="N9" s="39" t="n">
        <f aca="false">N5+N8</f>
        <v>29307.094227545</v>
      </c>
    </row>
    <row r="11" customFormat="false" ht="15" hidden="false" customHeight="false" outlineLevel="0" collapsed="false">
      <c r="B11" s="10" t="s">
        <v>115</v>
      </c>
      <c r="C11" s="27" t="n">
        <f aca="false">MIN(C9:N9)</f>
        <v>8858.92451896208</v>
      </c>
    </row>
    <row r="12" customFormat="false" ht="18" hidden="false" customHeight="true" outlineLevel="0" collapsed="false">
      <c r="B12" s="30" t="s">
        <v>116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4" customFormat="false" ht="15" hidden="false" customHeight="false" outlineLevel="0" collapsed="false">
      <c r="B14" s="19" t="s">
        <v>117</v>
      </c>
      <c r="C14" s="29" t="n">
        <f aca="false">IF(OR(Hypothèses!$C$22=0,Hypothèses!$C$23=0),Hypothèses!$C$21/MAX(Hypothèses!$C$23*12,1),PMT(Hypothèses!$C$22/12,Hypothèses!$C$23*12,-Hypothèses!$C$21))</f>
        <v>466.075481037916</v>
      </c>
    </row>
    <row r="16" customFormat="false" ht="18" hidden="false" customHeight="true" outlineLevel="0" collapsed="false">
      <c r="B16" s="30" t="s">
        <v>118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</sheetData>
  <mergeCells count="3">
    <mergeCell ref="B2:N2"/>
    <mergeCell ref="B12:N12"/>
    <mergeCell ref="B16:N16"/>
  </mergeCells>
  <hyperlinks>
    <hyperlink ref="N1" r:id="rId1" display="mon-projet-viable.f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2026-07-16T08:57:26Z</dcterms:created>
  <dc:creator>openpyxl</dc:creator>
  <dc:description/>
  <dc:language>en-US</dc:language>
  <cp:lastModifiedBy/>
  <dcterms:modified xsi:type="dcterms:W3CDTF">2026-07-16T08:57:26Z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